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700" firstSheet="1" activeTab="4"/>
  </bookViews>
  <sheets>
    <sheet name="복지회관 현황" sheetId="1" r:id="rId1"/>
    <sheet name="건물현황" sheetId="2" r:id="rId2"/>
    <sheet name="세입세출총괄서" sheetId="3" r:id="rId3"/>
    <sheet name="세입예산서" sheetId="4" r:id="rId4"/>
    <sheet name="세출예산서" sheetId="5" r:id="rId5"/>
    <sheet name="세부사업계획서" sheetId="6" r:id="rId6"/>
  </sheets>
  <definedNames/>
  <calcPr fullCalcOnLoad="1"/>
</workbook>
</file>

<file path=xl/sharedStrings.xml><?xml version="1.0" encoding="utf-8"?>
<sst xmlns="http://schemas.openxmlformats.org/spreadsheetml/2006/main" count="663" uniqueCount="358">
  <si>
    <t>계속</t>
  </si>
  <si>
    <t>사업내용</t>
  </si>
  <si>
    <t>보조금</t>
  </si>
  <si>
    <t>예산액</t>
  </si>
  <si>
    <t>사업분류</t>
  </si>
  <si>
    <t>사업명</t>
  </si>
  <si>
    <t>사업계획</t>
  </si>
  <si>
    <t>비  고</t>
  </si>
  <si>
    <t>세부사업명</t>
  </si>
  <si>
    <t>운영시간</t>
  </si>
  <si>
    <t>지원부서</t>
  </si>
  <si>
    <t>산출기초</t>
  </si>
  <si>
    <t>어린이집 원장명</t>
  </si>
  <si>
    <t>수탁체명</t>
  </si>
  <si>
    <t>수탁기간</t>
  </si>
  <si>
    <t>수탁 계약서에 체결된
연도별 전입금액</t>
  </si>
  <si>
    <t>복지회관 관장명</t>
  </si>
  <si>
    <t>어린이집 정식 명칭</t>
  </si>
  <si>
    <t>어린이집 인원수</t>
  </si>
  <si>
    <t>경로당 정식 명칭</t>
  </si>
  <si>
    <t>경로당 회장명</t>
  </si>
  <si>
    <t xml:space="preserve">경로당 회원수 </t>
  </si>
  <si>
    <t>기관명</t>
  </si>
  <si>
    <t>수탁기관</t>
  </si>
  <si>
    <t>어린이집</t>
  </si>
  <si>
    <t>직원 (시에서 지급하는 인건비 대상)
※ 직원별로 작성 요망</t>
  </si>
  <si>
    <t>직원 (그외 직원)
※ 직원별로 작성 요망</t>
  </si>
  <si>
    <t>이용인원
(단위 : 명)</t>
  </si>
  <si>
    <t>(단위:천원, 명)</t>
  </si>
  <si>
    <t>복지회관 일 평균 이용 인원수
(프로그램 이용자, 어린이집 이용자, 경로당 이용자 등 모두 포함)</t>
  </si>
  <si>
    <t>경로당
(해당사항없음)</t>
  </si>
  <si>
    <t>층별시설</t>
  </si>
  <si>
    <t>공간용도</t>
  </si>
  <si>
    <t>이용인원</t>
  </si>
  <si>
    <t>지하1층</t>
  </si>
  <si>
    <t>1층</t>
  </si>
  <si>
    <t>2층</t>
  </si>
  <si>
    <t>3층</t>
  </si>
  <si>
    <t>복지사업부 사무실</t>
  </si>
  <si>
    <t xml:space="preserve">상담 </t>
  </si>
  <si>
    <t>서비스 제공 및 프로그램 운영</t>
  </si>
  <si>
    <t>프로그램실 3</t>
  </si>
  <si>
    <t>비고</t>
  </si>
  <si>
    <t xml:space="preserve">행정업무 및 서비스 제공
후원품 배분 등 </t>
  </si>
  <si>
    <t>세  입</t>
  </si>
  <si>
    <t>세  출</t>
  </si>
  <si>
    <t>과 목</t>
  </si>
  <si>
    <t>증감(B-A)</t>
  </si>
  <si>
    <t>관</t>
  </si>
  <si>
    <t>항</t>
  </si>
  <si>
    <t>목</t>
  </si>
  <si>
    <t>액수</t>
  </si>
  <si>
    <t>비율(%)</t>
  </si>
  <si>
    <t>세 입 총 계</t>
  </si>
  <si>
    <t>세 출 총 계</t>
  </si>
  <si>
    <t>사업비</t>
  </si>
  <si>
    <t>계</t>
  </si>
  <si>
    <t>사무비</t>
  </si>
  <si>
    <t>소계</t>
  </si>
  <si>
    <t>급여</t>
  </si>
  <si>
    <t>기타사업</t>
  </si>
  <si>
    <t>제수당</t>
  </si>
  <si>
    <t>보조금</t>
  </si>
  <si>
    <t>퇴직적립금</t>
  </si>
  <si>
    <t>사회보험부담금</t>
  </si>
  <si>
    <t>경상보조금</t>
  </si>
  <si>
    <t>기타보조금</t>
  </si>
  <si>
    <t>업무추진비</t>
  </si>
  <si>
    <t>전입금</t>
  </si>
  <si>
    <t>법인전입금</t>
  </si>
  <si>
    <t>회의비</t>
  </si>
  <si>
    <t>운영비</t>
  </si>
  <si>
    <t>후원금</t>
  </si>
  <si>
    <t>수용비및수수료</t>
  </si>
  <si>
    <t>지정후원금</t>
  </si>
  <si>
    <t>비지정후원금</t>
  </si>
  <si>
    <t>이월금</t>
  </si>
  <si>
    <t>차량비</t>
  </si>
  <si>
    <t>재산조성비</t>
  </si>
  <si>
    <t xml:space="preserve">보조금 </t>
  </si>
  <si>
    <t>시설비</t>
  </si>
  <si>
    <t>자산취득비</t>
  </si>
  <si>
    <t>시설장비유지비</t>
  </si>
  <si>
    <t>잡수입</t>
  </si>
  <si>
    <t>기타잡수입</t>
  </si>
  <si>
    <t>잡지출</t>
  </si>
  <si>
    <t>예비비및기타</t>
  </si>
  <si>
    <t>예비비</t>
  </si>
  <si>
    <t>반환금</t>
  </si>
  <si>
    <t xml:space="preserve"> 과 목</t>
  </si>
  <si>
    <t>산      출       내      역</t>
  </si>
  <si>
    <t>총      계</t>
  </si>
  <si>
    <t>*</t>
  </si>
  <si>
    <t>=</t>
  </si>
  <si>
    <t xml:space="preserve"> </t>
  </si>
  <si>
    <t xml:space="preserve"> 보조금수입</t>
  </si>
  <si>
    <t>시보조금</t>
  </si>
  <si>
    <t>성남시 운영비보조금</t>
  </si>
  <si>
    <t xml:space="preserve"> 비지정후원금</t>
  </si>
  <si>
    <t xml:space="preserve"> 전입금</t>
  </si>
  <si>
    <t xml:space="preserve"> 법인전입금</t>
  </si>
  <si>
    <t>전기이월금</t>
  </si>
  <si>
    <t>후원전년도이월금</t>
  </si>
  <si>
    <t xml:space="preserve"> 보조금전년도이월금</t>
  </si>
  <si>
    <t xml:space="preserve"> 잡수입</t>
  </si>
  <si>
    <t xml:space="preserve"> 기타잡수입</t>
  </si>
  <si>
    <t>과목</t>
  </si>
  <si>
    <t>세출총계</t>
  </si>
  <si>
    <t xml:space="preserve"> 인건비</t>
  </si>
  <si>
    <t xml:space="preserve"> 제수당</t>
  </si>
  <si>
    <t>퇴직금 및 적립금</t>
  </si>
  <si>
    <t>÷</t>
  </si>
  <si>
    <t xml:space="preserve"> 업무추진비</t>
  </si>
  <si>
    <t xml:space="preserve"> 회의비</t>
  </si>
  <si>
    <t>운영위원회등 회의비</t>
  </si>
  <si>
    <t>수용비 및 수수료</t>
  </si>
  <si>
    <t>수수료외</t>
  </si>
  <si>
    <t>정수기렌탈비용</t>
  </si>
  <si>
    <t>전기료</t>
  </si>
  <si>
    <t>상하수도료</t>
  </si>
  <si>
    <t xml:space="preserve"> 차량비</t>
  </si>
  <si>
    <t>차량유류대</t>
  </si>
  <si>
    <t>차량정비유지비</t>
  </si>
  <si>
    <t>가족기능강화사업</t>
  </si>
  <si>
    <t>지역사회보호사업</t>
  </si>
  <si>
    <t>급식-밑반찬서비스</t>
  </si>
  <si>
    <t>교육문화사업</t>
  </si>
  <si>
    <t>지역사회조직사업</t>
  </si>
  <si>
    <t>성남시보조금 예금이자</t>
  </si>
  <si>
    <t>사례관리기능
/
사례관리
사업</t>
  </si>
  <si>
    <t>수시</t>
  </si>
  <si>
    <t xml:space="preserve">수시 </t>
  </si>
  <si>
    <t>급식서비스 
밑반찬서비스</t>
  </si>
  <si>
    <t xml:space="preserve">년 1회 </t>
  </si>
  <si>
    <t>월1회</t>
  </si>
  <si>
    <t>예비비및 기타</t>
  </si>
  <si>
    <t>계속</t>
  </si>
  <si>
    <t>자원봉사및후원-후원관리 및 개발</t>
  </si>
  <si>
    <t>사회복지법인 000000</t>
  </si>
  <si>
    <t>2018. 1. 1. ~ 2020.12.31.</t>
  </si>
  <si>
    <t>법인 대표자명</t>
  </si>
  <si>
    <t>성   명 : ○○○
호봉수 : ○호봉 (2018년 1월 1일 승급)</t>
  </si>
  <si>
    <t>2017년
예산
(A)</t>
  </si>
  <si>
    <t>2018년
예산
(B)</t>
  </si>
  <si>
    <t>2017년
예산액
(A)</t>
  </si>
  <si>
    <t>2018년
예산액
(B)</t>
  </si>
  <si>
    <t>2017년
예산액
 (A)</t>
  </si>
  <si>
    <t>2018년 
예산액
 (B)</t>
  </si>
  <si>
    <t>산     출     내     역</t>
  </si>
  <si>
    <t>(단위 : 천원)</t>
  </si>
  <si>
    <t>2018년 세입·세출예산서</t>
  </si>
  <si>
    <t>2018년 세입예산서</t>
  </si>
  <si>
    <t>2018년 세출예산서</t>
  </si>
  <si>
    <t>2018년 세부사업계획서</t>
  </si>
  <si>
    <t>(고등동)복지회관 기관 현황</t>
  </si>
  <si>
    <t xml:space="preserve">(고등동)복지회관 </t>
  </si>
  <si>
    <t>노숙령</t>
  </si>
  <si>
    <t>2018년 : 10,000,000원
2019년 : 10,000,000원
2020년 : 10,000,000원</t>
  </si>
  <si>
    <t>성   명 : 김태경
호봉수 : 4호봉 (2018년 승급일자 : 2018.  04.  02.)</t>
  </si>
  <si>
    <t>성   명 : 유미화
하는일 : 경로식당 담당자</t>
  </si>
  <si>
    <t>200명</t>
  </si>
  <si>
    <t>고등동복지관어린이집</t>
  </si>
  <si>
    <t>김성숙</t>
  </si>
  <si>
    <t>성   명 : 해동스님
호봉수 :  ○호봉 (2018년 승급일자 : 2018.   .    .)</t>
  </si>
  <si>
    <t>새술막경로당</t>
  </si>
  <si>
    <t>김봉환</t>
  </si>
  <si>
    <t>층별</t>
  </si>
  <si>
    <t>(고등동)복지회관 건물 현황</t>
  </si>
  <si>
    <t>경로식당 겸 강당</t>
  </si>
  <si>
    <t xml:space="preserve"> 무료 경로식당 운영
 프로그램 운영</t>
  </si>
  <si>
    <t>*무료경로식당 이용자 45명
*경로식당 봉사자 24명</t>
  </si>
  <si>
    <t>경로당</t>
  </si>
  <si>
    <t>*경로당회원</t>
  </si>
  <si>
    <t>어린이집 
(유아반보육실, 조리실)</t>
  </si>
  <si>
    <t>99명</t>
  </si>
  <si>
    <t>어린이집 
(영아반보육실)</t>
  </si>
  <si>
    <t xml:space="preserve">어린이집 유아(만2세~만5세)원아 보육 
급식 조리 </t>
  </si>
  <si>
    <t xml:space="preserve">어린이집 영아(만0세~만2세)원아 보육 </t>
  </si>
  <si>
    <t>*어린이집 아동 76명
*보육교사 8명
*조리사 2명</t>
  </si>
  <si>
    <t>*어린이집 아동 23명
*보육교사 5명</t>
  </si>
  <si>
    <t>*사회복지사 1명
*조리원 1명</t>
  </si>
  <si>
    <t>*문해교육 노인 10명
*블루스카이공부방 10명
*각종 교육 및 회의 20명</t>
  </si>
  <si>
    <t>남자, 여자 어르신방
이미용, 한방진료 등</t>
  </si>
  <si>
    <t>*블루스카이공부방 10명
*공간공유 6명</t>
  </si>
  <si>
    <r>
      <t>프로그램실 1</t>
    </r>
    <r>
      <rPr>
        <sz val="10"/>
        <color indexed="8"/>
        <rFont val="1훈연필습격 R"/>
        <family val="1"/>
      </rPr>
      <t>·</t>
    </r>
    <r>
      <rPr>
        <sz val="10"/>
        <color indexed="8"/>
        <rFont val="맑은 고딕"/>
        <family val="3"/>
      </rPr>
      <t>2</t>
    </r>
  </si>
  <si>
    <t xml:space="preserve">관장실/상담실 </t>
  </si>
  <si>
    <t>(고등동복지회관)</t>
  </si>
  <si>
    <t>이월잡수입</t>
  </si>
  <si>
    <t>공공요금 및 제세공과금</t>
  </si>
  <si>
    <t>기타운영비</t>
  </si>
  <si>
    <t>교육문화사업</t>
  </si>
  <si>
    <t>지역사회조직사업</t>
  </si>
  <si>
    <t>지역사회보호사업</t>
  </si>
  <si>
    <t>가족기능강화사업</t>
  </si>
  <si>
    <t>사례관리기능사업</t>
  </si>
  <si>
    <t>기타보조금사업</t>
  </si>
  <si>
    <t>이월금</t>
  </si>
  <si>
    <t>예비비(이자반납)</t>
  </si>
  <si>
    <t>(고등동 복지회관)</t>
  </si>
  <si>
    <t>기타보조금</t>
  </si>
  <si>
    <t xml:space="preserve"> 전입금전년도이월금</t>
  </si>
  <si>
    <t>*</t>
  </si>
  <si>
    <t>=</t>
  </si>
  <si>
    <t>보조금전년도이월금 이자</t>
  </si>
  <si>
    <t>사회복지사 4호봉</t>
  </si>
  <si>
    <t>사회복지사 5호봉(4월 호봉승급)</t>
  </si>
  <si>
    <t>관장제수당</t>
  </si>
  <si>
    <t>=</t>
  </si>
  <si>
    <t>사회복지사 복리후생비</t>
  </si>
  <si>
    <t>사회복지사명절휴가비</t>
  </si>
  <si>
    <t>사례개입</t>
  </si>
  <si>
    <t>사례발굴</t>
  </si>
  <si>
    <t>서비스연계</t>
  </si>
  <si>
    <t>사회복지사 퇴직적립금</t>
  </si>
  <si>
    <t>조리원 퇴직적립금</t>
  </si>
  <si>
    <t>차량보험비</t>
  </si>
  <si>
    <t>성남시복지회관연합회비</t>
  </si>
  <si>
    <t>도시가스료</t>
  </si>
  <si>
    <t>돌봄교실-계절학교</t>
  </si>
  <si>
    <t>일상생활지원-네일아트</t>
  </si>
  <si>
    <t>정서지원-노인의날</t>
  </si>
  <si>
    <t>정서지원-어버이날</t>
  </si>
  <si>
    <t>정서지원-수정구연합팔구순잔치</t>
  </si>
  <si>
    <t>경제적지원-따뜻한겨울나기</t>
  </si>
  <si>
    <t>노인여가문화-노래교실</t>
  </si>
  <si>
    <t>노인여가문화-문해교실(초급)</t>
  </si>
  <si>
    <t>노인여가문화-실버댄스</t>
  </si>
  <si>
    <t>문화복지-문화체험(영화관람)</t>
  </si>
  <si>
    <t>급식-유제품지원</t>
  </si>
  <si>
    <t>주민교육지원-살기좋은 그린동</t>
  </si>
  <si>
    <t xml:space="preserve">주민교육지원-행복나눔장터 </t>
  </si>
  <si>
    <t>자원봉사및후원-감사행사</t>
  </si>
  <si>
    <t>사회복지사</t>
  </si>
  <si>
    <t>조리원</t>
  </si>
  <si>
    <t>업무추진비</t>
  </si>
  <si>
    <t>관장 9호봉</t>
  </si>
  <si>
    <t>*</t>
  </si>
  <si>
    <t>이월금</t>
  </si>
  <si>
    <t>관장명절휴가비</t>
  </si>
  <si>
    <t>=</t>
  </si>
  <si>
    <t>노인여가문화-문해교실(중급)</t>
  </si>
  <si>
    <t>지정후원금사업</t>
  </si>
  <si>
    <t>70명 (남자 23명, 여자 47명)</t>
  </si>
  <si>
    <t>사례개입</t>
  </si>
  <si>
    <t>(고등동 복지회관)</t>
  </si>
  <si>
    <t>돌봄교실
"계절학교"</t>
  </si>
  <si>
    <t>서비스제공기능
/
가족기능강화</t>
  </si>
  <si>
    <t>서비스제공기능
/
교육문화사업</t>
  </si>
  <si>
    <t>서비스
 제공기능
/  
지역사회
보호</t>
  </si>
  <si>
    <t>급식서비스 
유제품서비스</t>
  </si>
  <si>
    <t>경제적지원
따뜻한겨울나기</t>
  </si>
  <si>
    <t>노인여가문화
노래교실</t>
  </si>
  <si>
    <t>노인여가문화
실버댄스</t>
  </si>
  <si>
    <t>노인여가문화
문해(초급)</t>
  </si>
  <si>
    <t>노인여가문화
문해(중급)</t>
  </si>
  <si>
    <t>노인여가문화
문화체험</t>
  </si>
  <si>
    <t>일상생활지원
네일아트</t>
  </si>
  <si>
    <t>정서지원
노인의날</t>
  </si>
  <si>
    <t>정서지원
어버이날</t>
  </si>
  <si>
    <t>정서지원 
수정구복지기관연합 팔구순잔치</t>
  </si>
  <si>
    <t>서비스제공기능
/  
지역사회
보호</t>
  </si>
  <si>
    <t>지역사회조직화기능
/
주민조직화</t>
  </si>
  <si>
    <t>직원교육</t>
  </si>
  <si>
    <t xml:space="preserve">
살기좋은그린동</t>
  </si>
  <si>
    <t>고등동
행복마을장터</t>
  </si>
  <si>
    <t>지역조직화기능
/
자원개발 및 관리</t>
  </si>
  <si>
    <t>감사행사</t>
  </si>
  <si>
    <t>후원관리 및 개발</t>
  </si>
  <si>
    <t>지정후원금사업</t>
  </si>
  <si>
    <t>기타보조금사업</t>
  </si>
  <si>
    <t>기타보조금</t>
  </si>
  <si>
    <t>후원금</t>
  </si>
  <si>
    <t>201,600*1회</t>
  </si>
  <si>
    <t>50,000원*12회</t>
  </si>
  <si>
    <t>2명*3회=6명
250,000원*2회</t>
  </si>
  <si>
    <t>40,000원*48회</t>
  </si>
  <si>
    <t>40,000원*6회</t>
  </si>
  <si>
    <t>40,000원*76회</t>
  </si>
  <si>
    <t>300,000원*2회</t>
  </si>
  <si>
    <t>7,000원*15명*4회*12개월</t>
  </si>
  <si>
    <t>1,000원*15명*4회*12개월</t>
  </si>
  <si>
    <t>1,000,000원*1회</t>
  </si>
  <si>
    <t>2,000,000원*1회</t>
  </si>
  <si>
    <t>1,500,000원*1회</t>
  </si>
  <si>
    <t>500,000원*1회</t>
  </si>
  <si>
    <t>700,000원*1회</t>
  </si>
  <si>
    <t>5,000,000원*1회</t>
  </si>
  <si>
    <t>2,500,000원*2회</t>
  </si>
  <si>
    <t>주1회</t>
  </si>
  <si>
    <t>주2회
(화, 목)</t>
  </si>
  <si>
    <t>주2회
(월, 수)</t>
  </si>
  <si>
    <t>상반기1회
하반기1회</t>
  </si>
  <si>
    <t xml:space="preserve">월 1회 </t>
  </si>
  <si>
    <t>주 1회
(목)</t>
  </si>
  <si>
    <t>년 1회</t>
  </si>
  <si>
    <t>년1회</t>
  </si>
  <si>
    <t xml:space="preserve">○기간: 2018년 1월~12월
○장소: -
○대상: -
○인원: -
○내용: 프로그램 공모사업 </t>
  </si>
  <si>
    <t xml:space="preserve">○기간: 2018년 1월~12월
○장소: 
○대상: 
○인원: 
○내용: 프로그램 공모사업 </t>
  </si>
  <si>
    <r>
      <t>○기간: 2018. 1. 1 ~ 12. 31
○장소: 복지회관 및 외부
○대상: 후원자 및 자원봉사자
○인원: 100명
○내용: 후원</t>
    </r>
    <r>
      <rPr>
        <sz val="10"/>
        <color indexed="8"/>
        <rFont val="Rix레모네이드 B"/>
        <family val="1"/>
      </rPr>
      <t>·</t>
    </r>
    <r>
      <rPr>
        <sz val="10"/>
        <color indexed="8"/>
        <rFont val="맑은 고딕"/>
        <family val="3"/>
      </rPr>
      <t>자원봉사자</t>
    </r>
    <r>
      <rPr>
        <sz val="10"/>
        <color indexed="8"/>
        <rFont val="맑은 고딕"/>
        <family val="3"/>
      </rPr>
      <t xml:space="preserve"> 모집 및 개발</t>
    </r>
  </si>
  <si>
    <t>○기간: 2018. 1. 1 ~ 12. 31
○장소: 지역사회
○대상: 지역주민
○인원: 100명
○내용: 바자회 및 먹거리 장터</t>
  </si>
  <si>
    <t>○기간: 2018. 1. 1 ~ 12. 31
○장소: -
○대상: 기관 종사자
○인원: 21명
○내용: 직원역량강화교육</t>
  </si>
  <si>
    <t>수시</t>
  </si>
  <si>
    <t>○기간: 2018. 1. 1 ~ 12. 31
○장소: 본 복지회관 및 대상자 가정
○대상: 독거노인, 저소득 노인 
○인원: 150명
○내용: 지역사회문제, 마을공동체형성 사업
(경로당 간담회, 보장협의체 활동연계)</t>
  </si>
  <si>
    <r>
      <t xml:space="preserve">○기간: 2018. 1. 1 ~ 12. 31
○장소: 지역사회
○대상: 수정구 저소득 어르신
○인원:100명
○내용: </t>
    </r>
    <r>
      <rPr>
        <sz val="10"/>
        <color indexed="8"/>
        <rFont val="맑은 고딕"/>
        <family val="3"/>
      </rPr>
      <t>수정구 내 연합 칠·팔·구순 잔치 (산성종복,양지1,2동)</t>
    </r>
  </si>
  <si>
    <t>무료 경로식당</t>
  </si>
  <si>
    <t>월~금
12:00~13:00</t>
  </si>
  <si>
    <t>도시락배달</t>
  </si>
  <si>
    <t>월~금
11:00~12:00</t>
  </si>
  <si>
    <t>○기간: 2018년 5월
○장소: 본 복지회관 지하 다목적실
○대상: 지역사회 노인
○인원: 150명
○내용: 어버이날 행사진행</t>
  </si>
  <si>
    <t>○기간: 2018년 10월
○장소: 본 복지회관 지하 다목적실
○대상: 지역사회 노인
○인원: 150명
○내용: 노인의날 행사진행</t>
  </si>
  <si>
    <t>○기간: 2018년 9월
○장소: 복지회관 1층
○대상: 지역사회 노인
○인원: 20명
○내용: 자원봉사자를 통한 네일아트봉사진행</t>
  </si>
  <si>
    <t xml:space="preserve">○기간: 2018년 11월
○장소: 지역사회
○대상: 수급자, 독거, 거동불편 어르신 
○인원: 30가정
○내용: 생필품, 쌀 등 제공 </t>
  </si>
  <si>
    <t xml:space="preserve">○기간: 2018년 1월~12월
○장소: 지역사회
○대상: 수급자, 독거, 거동불편 어르신 
○인원: 15가정
○내용: 밑반찬 제공 </t>
  </si>
  <si>
    <t>○기간:2018년 1월~12월
○장소:지역사회 
○대상:복합적 욕구를 가진 위기가정
○인원:6명
○내용:등록된 사례 관리 및 개입</t>
  </si>
  <si>
    <t xml:space="preserve">○기간:2018년 1월~12월
○장소: 3층프로그램실 
○대상: 맞벌이가정 저학년
○인원:15명
○내용:맞벌이가정 자녀 돌봄프로그램 운영 </t>
  </si>
  <si>
    <t>○기간:2018년 1월~12월
○장소:지하 다목적실
○대상:지역사회 노인
○인원:20명
○내용:주1회 노래교실운영</t>
  </si>
  <si>
    <t>○기간:2018년 1월~12월
○장소:본 복지회관 지하 다목적실
○대상:지역사회 노인
○인원:20명
○내용:댄스를 통한 신체활동 및 흥미제공</t>
  </si>
  <si>
    <t>○기간:2018년 1월~12월
○장소: 본 복지회관 3층프로그램실
○대상:지역사회 노인
○인원:10명
○내용:문해학습교육(초급반)</t>
  </si>
  <si>
    <t>○기간:2018년 1월~12월
○장소: 본 복지회관 3층프로그램실
○대상:지역사회 노인
○인원:10명
○내용:문해학습교육(중급반)</t>
  </si>
  <si>
    <t>○기간:2018년 3월~11월(상하1회)
○장소:지역사회 
○대상:지역사회 노인
○인원:20명
○내용:영화관람을 통한 문화기회제공</t>
  </si>
  <si>
    <t>○기간: 2018. 1. 1 ~ 12. 31
○장소: 본 기관 경로식당
○대상: 60세 이상 수급자 및 차상위 계층 노인
○인원: 45명
○내용: 무료 급식</t>
  </si>
  <si>
    <t>○기간: 2018. 1. 1 ~ 12. 31
○장소: 대상자 가정
○대상: 60세 이상 수급자 및 차상위 계층 거동불편 노인
○인원:4명
○내용: 도시락배달</t>
  </si>
  <si>
    <t>한방진료</t>
  </si>
  <si>
    <t>방문보건</t>
  </si>
  <si>
    <t>기체조</t>
  </si>
  <si>
    <t>○기간:  2018. 1. 1 ~ 12. 31
○장소: 경로당
○대상: 기관이용자
○인원: 15명
○내용: 한방진료를 통한 건강 회복</t>
  </si>
  <si>
    <t>매주 월, 수
12:40~14:00</t>
  </si>
  <si>
    <t>○기간: 2018. 1. 1 ~ 12. 31
○장소: 경로당
○대상: 기관이용 어르신
○인원: 20명
○내용: 건강노인체조 진행</t>
  </si>
  <si>
    <t>○기간: 2018. 1. 1 ~ 12. 31
○장소: 본기관 1층
○대상: 기관이용 어르신
○인원: 20명
○내용: 보건소 정기 방문을 통해 혈압, 당뇨, 치매, 우울 등 검사</t>
  </si>
  <si>
    <t>홍보</t>
  </si>
  <si>
    <t>실습지도</t>
  </si>
  <si>
    <t>운영위원회</t>
  </si>
  <si>
    <t>연중수시</t>
  </si>
  <si>
    <t>17:00~18:30</t>
  </si>
  <si>
    <t>지역사회조직화기능
/
복지네트워크</t>
  </si>
  <si>
    <r>
      <t>○기간: 2018. 1. 1 ~ 12. 31
○장소: 본 기관 
○대상: 사회복지현장실습
○인원: 동</t>
    </r>
    <r>
      <rPr>
        <sz val="10"/>
        <color indexed="8"/>
        <rFont val="Rix레모네이드 B"/>
        <family val="1"/>
      </rPr>
      <t>·</t>
    </r>
    <r>
      <rPr>
        <sz val="10"/>
        <color indexed="8"/>
        <rFont val="맑은 고딕"/>
        <family val="3"/>
      </rPr>
      <t>하절기 5명 
○내용: 사회복지현장실습지도 및 평가회의</t>
    </r>
  </si>
  <si>
    <t xml:space="preserve">○기간: 2018. 1. 1 ~ 12. 31 (분기별1회 총4회)
○장소: 본 기관 프러그램실
○대상: 운영위원회
○인원: 8명 
○내용: 예산, 실적보고 및 운영 관련 자문 </t>
  </si>
  <si>
    <t>○기간: 2018. 1. 1 ~ 12. 31
○장소: 성남 서부권 지역
○대상: 성남시민 및 기타 유관기관 등
○인원: 20회
○내용: 홍보물제작, 리플렛, 인터넷 홍보 등</t>
  </si>
  <si>
    <t>20(회)</t>
  </si>
  <si>
    <t>노인복지과</t>
  </si>
  <si>
    <t>본 기관</t>
  </si>
  <si>
    <t>수정구청</t>
  </si>
  <si>
    <t>노인복지과/
후원</t>
  </si>
  <si>
    <t>수정구
대한노인지회</t>
  </si>
  <si>
    <t>수정구보건소</t>
  </si>
  <si>
    <t>길벗한의원</t>
  </si>
  <si>
    <t>서울공항</t>
  </si>
  <si>
    <t>매달 셋째주 금
13:00~14:00</t>
  </si>
  <si>
    <t>매달 셋째주 목
10:00~12:00</t>
  </si>
  <si>
    <t>이미용</t>
  </si>
  <si>
    <t>○기간:  2018. 1. 1 ~ 12. 31
○장소: 경로당
○대상: 기관이용자
○인원: 15명
○내용: 이미용진행</t>
  </si>
  <si>
    <r>
      <t>○기간: 2018. 1. 1 ~ 12. 31
○장소: 복지회관 및 외부
○대상: 후원자 및 자원봉사자
○인원: 10명
○내용: 후원</t>
    </r>
    <r>
      <rPr>
        <sz val="10"/>
        <color indexed="8"/>
        <rFont val="Rix레모네이드 B"/>
        <family val="1"/>
      </rPr>
      <t>·</t>
    </r>
    <r>
      <rPr>
        <sz val="10"/>
        <color indexed="8"/>
        <rFont val="맑은 고딕"/>
        <family val="3"/>
      </rPr>
      <t>자원봉사자</t>
    </r>
    <r>
      <rPr>
        <sz val="10"/>
        <color indexed="8"/>
        <rFont val="맑은 고딕"/>
        <family val="3"/>
      </rPr>
      <t xml:space="preserve"> 모집 및 개발</t>
    </r>
  </si>
  <si>
    <t>-</t>
  </si>
  <si>
    <t>계</t>
  </si>
  <si>
    <t>(단위 : 천원)</t>
  </si>
  <si>
    <t>=</t>
  </si>
  <si>
    <t>30,000원*2명*12회
300,000원*1회</t>
  </si>
  <si>
    <t>인건비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</si>
</sst>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"/>
    <numFmt numFmtId="177" formatCode="#,##0;[Red]#,##0"/>
    <numFmt numFmtId="178" formatCode="#,##0_ "/>
    <numFmt numFmtId="179" formatCode="#,##0&quot;원&quot;"/>
    <numFmt numFmtId="180" formatCode="#,###&quot;인&quot;"/>
    <numFmt numFmtId="181" formatCode="#,###&quot;회&quot;"/>
    <numFmt numFmtId="182" formatCode="#,###&quot;원&quot;"/>
    <numFmt numFmtId="183" formatCode="0.0%"/>
    <numFmt numFmtId="184" formatCode="##&quot;회&quot;"/>
    <numFmt numFmtId="185" formatCode="0.000%"/>
    <numFmt numFmtId="186" formatCode="_-* #,##0.0_-;\-* #,##0.0_-;_-* &quot;-&quot;?_-;_-@_-"/>
    <numFmt numFmtId="187" formatCode="#,###&quot;분기&quot;"/>
    <numFmt numFmtId="188" formatCode="#,###&quot;명&quot;"/>
    <numFmt numFmtId="189" formatCode="[$-412]yyyy&quot;년&quot;\ m&quot;월&quot;\ d&quot;일&quot;\ dddd"/>
    <numFmt numFmtId="190" formatCode="[$-412]AM/PM\ h:mm:ss"/>
    <numFmt numFmtId="191" formatCode="#,##0.0_ "/>
  </numFmts>
  <fonts count="11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sz val="9"/>
      <name val="돋움"/>
      <family val="3"/>
    </font>
    <font>
      <sz val="9"/>
      <name val="Arial"/>
      <family val="2"/>
    </font>
    <font>
      <u val="single"/>
      <sz val="9"/>
      <name val="돋움"/>
      <family val="3"/>
    </font>
    <font>
      <b/>
      <sz val="9"/>
      <name val="돋움"/>
      <family val="3"/>
    </font>
    <font>
      <b/>
      <sz val="9"/>
      <name val="Arial"/>
      <family val="2"/>
    </font>
    <font>
      <b/>
      <sz val="8"/>
      <name val="돋움"/>
      <family val="3"/>
    </font>
    <font>
      <b/>
      <sz val="20"/>
      <name val="HY견고딕"/>
      <family val="1"/>
    </font>
    <font>
      <sz val="10"/>
      <color indexed="8"/>
      <name val="1훈연필습격 R"/>
      <family val="1"/>
    </font>
    <font>
      <sz val="10"/>
      <color indexed="8"/>
      <name val="맑은 고딕"/>
      <family val="3"/>
    </font>
    <font>
      <sz val="10"/>
      <color indexed="8"/>
      <name val="Rix레모네이드 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체"/>
      <family val="3"/>
    </font>
    <font>
      <b/>
      <sz val="20"/>
      <color indexed="8"/>
      <name val="굴림체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맑은고딕"/>
      <family val="3"/>
    </font>
    <font>
      <sz val="9"/>
      <color indexed="8"/>
      <name val="맑은고딕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u val="single"/>
      <sz val="8"/>
      <color indexed="8"/>
      <name val="돋움"/>
      <family val="3"/>
    </font>
    <font>
      <sz val="8"/>
      <color indexed="8"/>
      <name val="맑은 고딕"/>
      <family val="3"/>
    </font>
    <font>
      <b/>
      <sz val="14"/>
      <color indexed="8"/>
      <name val="한컴바탕"/>
      <family val="1"/>
    </font>
    <font>
      <b/>
      <sz val="16"/>
      <color indexed="10"/>
      <name val="돋움"/>
      <family val="3"/>
    </font>
    <font>
      <b/>
      <sz val="10"/>
      <color indexed="8"/>
      <name val="맑은 고딕"/>
      <family val="3"/>
    </font>
    <font>
      <b/>
      <sz val="8"/>
      <color indexed="8"/>
      <name val="돋움"/>
      <family val="3"/>
    </font>
    <font>
      <b/>
      <sz val="11"/>
      <color indexed="8"/>
      <name val="한컴바탕"/>
      <family val="1"/>
    </font>
    <font>
      <b/>
      <sz val="10"/>
      <color indexed="8"/>
      <name val="맑은고딕"/>
      <family val="3"/>
    </font>
    <font>
      <sz val="9"/>
      <color indexed="8"/>
      <name val="돋음"/>
      <family val="3"/>
    </font>
    <font>
      <sz val="9"/>
      <color indexed="10"/>
      <name val="돋움"/>
      <family val="3"/>
    </font>
    <font>
      <sz val="9"/>
      <color indexed="10"/>
      <name val="Arial"/>
      <family val="2"/>
    </font>
    <font>
      <sz val="11"/>
      <color indexed="10"/>
      <name val="돋움"/>
      <family val="3"/>
    </font>
    <font>
      <sz val="8"/>
      <color indexed="8"/>
      <name val="굴림체"/>
      <family val="3"/>
    </font>
    <font>
      <b/>
      <sz val="10"/>
      <color indexed="8"/>
      <name val="굴림체"/>
      <family val="3"/>
    </font>
    <font>
      <sz val="9"/>
      <color indexed="8"/>
      <name val="맑은 고딕"/>
      <family val="3"/>
    </font>
    <font>
      <sz val="9"/>
      <color indexed="8"/>
      <name val="Arial"/>
      <family val="2"/>
    </font>
    <font>
      <sz val="9"/>
      <color indexed="10"/>
      <name val="굴림체"/>
      <family val="3"/>
    </font>
    <font>
      <sz val="10"/>
      <color indexed="10"/>
      <name val="굴림체"/>
      <family val="3"/>
    </font>
    <font>
      <sz val="20"/>
      <color indexed="8"/>
      <name val="HY견고딕"/>
      <family val="1"/>
    </font>
    <font>
      <b/>
      <sz val="20"/>
      <color indexed="8"/>
      <name val="HY견고딕"/>
      <family val="1"/>
    </font>
    <font>
      <b/>
      <sz val="14"/>
      <color indexed="8"/>
      <name val="HY견고딕"/>
      <family val="1"/>
    </font>
    <font>
      <sz val="10"/>
      <color indexed="8"/>
      <name val="맑은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굴림체"/>
      <family val="3"/>
    </font>
    <font>
      <b/>
      <sz val="20"/>
      <color theme="1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sz val="10"/>
      <color theme="1"/>
      <name val="Calibri"/>
      <family val="3"/>
    </font>
    <font>
      <b/>
      <sz val="9"/>
      <color theme="1"/>
      <name val="맑은고딕"/>
      <family val="3"/>
    </font>
    <font>
      <sz val="9"/>
      <color theme="1"/>
      <name val="맑은고딕"/>
      <family val="3"/>
    </font>
    <font>
      <sz val="9"/>
      <color theme="1"/>
      <name val="돋움"/>
      <family val="3"/>
    </font>
    <font>
      <sz val="8"/>
      <color theme="1"/>
      <name val="돋움"/>
      <family val="3"/>
    </font>
    <font>
      <u val="single"/>
      <sz val="8"/>
      <color theme="1"/>
      <name val="돋움"/>
      <family val="3"/>
    </font>
    <font>
      <sz val="8"/>
      <color theme="1"/>
      <name val="Calibri"/>
      <family val="3"/>
    </font>
    <font>
      <b/>
      <sz val="14"/>
      <color theme="1"/>
      <name val="한컴바탕"/>
      <family val="1"/>
    </font>
    <font>
      <b/>
      <sz val="16"/>
      <color rgb="FFFF0000"/>
      <name val="돋움"/>
      <family val="3"/>
    </font>
    <font>
      <b/>
      <sz val="10"/>
      <color theme="1"/>
      <name val="Calibri"/>
      <family val="3"/>
    </font>
    <font>
      <b/>
      <sz val="8"/>
      <color theme="1"/>
      <name val="돋움"/>
      <family val="3"/>
    </font>
    <font>
      <b/>
      <sz val="11"/>
      <color theme="1"/>
      <name val="한컴바탕"/>
      <family val="1"/>
    </font>
    <font>
      <b/>
      <sz val="10"/>
      <color theme="1"/>
      <name val="맑은고딕"/>
      <family val="3"/>
    </font>
    <font>
      <sz val="9"/>
      <color theme="1"/>
      <name val="돋음"/>
      <family val="3"/>
    </font>
    <font>
      <sz val="9"/>
      <color rgb="FFFF0000"/>
      <name val="돋움"/>
      <family val="3"/>
    </font>
    <font>
      <sz val="9"/>
      <color rgb="FFFF0000"/>
      <name val="Arial"/>
      <family val="2"/>
    </font>
    <font>
      <sz val="11"/>
      <color rgb="FFFF0000"/>
      <name val="돋움"/>
      <family val="3"/>
    </font>
    <font>
      <sz val="8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sz val="9"/>
      <color rgb="FFFF0000"/>
      <name val="굴림체"/>
      <family val="3"/>
    </font>
    <font>
      <sz val="10"/>
      <color rgb="FFFF0000"/>
      <name val="굴림체"/>
      <family val="3"/>
    </font>
    <font>
      <sz val="10"/>
      <color theme="1"/>
      <name val="맑은고딕"/>
      <family val="3"/>
    </font>
    <font>
      <sz val="20"/>
      <color theme="1"/>
      <name val="HY견고딕"/>
      <family val="1"/>
    </font>
    <font>
      <b/>
      <sz val="20"/>
      <color theme="1"/>
      <name val="HY견고딕"/>
      <family val="1"/>
    </font>
    <font>
      <b/>
      <sz val="14"/>
      <color theme="1"/>
      <name val="HY견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hair"/>
      <top/>
      <bottom>
        <color indexed="63"/>
      </bottom>
    </border>
    <border>
      <left style="hair"/>
      <right/>
      <top/>
      <bottom style="thin"/>
    </border>
    <border>
      <left style="hair"/>
      <right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/>
      <right style="hair"/>
      <top style="thin"/>
      <bottom style="hair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hair"/>
      <right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/>
      <right style="hair"/>
      <top/>
      <bottom style="thin"/>
    </border>
    <border>
      <left style="thin"/>
      <right style="medium"/>
      <top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hair"/>
      <right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/>
      <top style="hair"/>
      <bottom/>
    </border>
    <border>
      <left/>
      <right style="hair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 style="thin"/>
      <bottom style="thin"/>
    </border>
    <border>
      <left style="hair"/>
      <right/>
      <top style="hair"/>
      <bottom style="medium"/>
    </border>
    <border>
      <left style="hair"/>
      <right/>
      <top style="hair"/>
      <bottom style="hair"/>
    </border>
    <border>
      <left style="hair"/>
      <right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/>
    </border>
    <border>
      <left/>
      <right style="thin"/>
      <top style="medium"/>
      <bottom style="hair"/>
    </border>
    <border>
      <left/>
      <right style="thin"/>
      <top style="hair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Alignment="0" applyProtection="0"/>
  </cellStyleXfs>
  <cellXfs count="571">
    <xf numFmtId="0" fontId="0" fillId="0" borderId="0" xfId="0" applyFont="1" applyAlignment="1">
      <alignment vertical="center"/>
    </xf>
    <xf numFmtId="41" fontId="82" fillId="0" borderId="0" xfId="50" applyFont="1" applyFill="1" applyAlignment="1">
      <alignment horizontal="center" vertical="center"/>
    </xf>
    <xf numFmtId="41" fontId="83" fillId="0" borderId="0" xfId="50" applyFont="1" applyFill="1" applyBorder="1" applyAlignment="1">
      <alignment horizontal="center" vertical="center"/>
    </xf>
    <xf numFmtId="176" fontId="83" fillId="0" borderId="0" xfId="50" applyNumberFormat="1" applyFont="1" applyFill="1" applyBorder="1" applyAlignment="1">
      <alignment horizontal="right" vertical="center"/>
    </xf>
    <xf numFmtId="176" fontId="82" fillId="0" borderId="0" xfId="50" applyNumberFormat="1" applyFont="1" applyFill="1" applyAlignment="1">
      <alignment horizontal="right" vertical="center"/>
    </xf>
    <xf numFmtId="41" fontId="82" fillId="0" borderId="0" xfId="50" applyFont="1" applyFill="1" applyBorder="1" applyAlignment="1">
      <alignment horizontal="right" vertical="center"/>
    </xf>
    <xf numFmtId="41" fontId="84" fillId="0" borderId="0" xfId="50" applyFont="1" applyFill="1" applyAlignment="1">
      <alignment horizontal="center" vertical="center"/>
    </xf>
    <xf numFmtId="41" fontId="85" fillId="0" borderId="0" xfId="50" applyFont="1" applyFill="1" applyAlignment="1">
      <alignment horizontal="center" vertical="center"/>
    </xf>
    <xf numFmtId="41" fontId="85" fillId="0" borderId="0" xfId="50" applyFont="1" applyFill="1" applyBorder="1" applyAlignment="1">
      <alignment vertical="center"/>
    </xf>
    <xf numFmtId="176" fontId="85" fillId="0" borderId="0" xfId="50" applyNumberFormat="1" applyFont="1" applyFill="1" applyBorder="1" applyAlignment="1">
      <alignment horizontal="right" vertical="center"/>
    </xf>
    <xf numFmtId="41" fontId="82" fillId="0" borderId="0" xfId="50" applyFont="1" applyFill="1" applyBorder="1" applyAlignment="1">
      <alignment vertical="center"/>
    </xf>
    <xf numFmtId="176" fontId="85" fillId="0" borderId="0" xfId="50" applyNumberFormat="1" applyFont="1" applyFill="1" applyAlignment="1">
      <alignment horizontal="right" vertical="center"/>
    </xf>
    <xf numFmtId="41" fontId="82" fillId="0" borderId="0" xfId="50" applyFont="1" applyFill="1" applyBorder="1" applyAlignment="1">
      <alignment horizontal="center" vertical="center"/>
    </xf>
    <xf numFmtId="176" fontId="82" fillId="0" borderId="0" xfId="5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vertical="center" wrapText="1"/>
    </xf>
    <xf numFmtId="0" fontId="86" fillId="0" borderId="19" xfId="0" applyFont="1" applyBorder="1" applyAlignment="1">
      <alignment vertical="center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vertical="center" wrapText="1"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26" xfId="0" applyFont="1" applyBorder="1" applyAlignment="1">
      <alignment vertical="center"/>
    </xf>
    <xf numFmtId="0" fontId="86" fillId="0" borderId="27" xfId="0" applyFont="1" applyBorder="1" applyAlignment="1">
      <alignment vertical="center" wrapText="1"/>
    </xf>
    <xf numFmtId="41" fontId="85" fillId="0" borderId="28" xfId="50" applyFont="1" applyFill="1" applyBorder="1" applyAlignment="1">
      <alignment horizontal="center" vertical="center"/>
    </xf>
    <xf numFmtId="41" fontId="85" fillId="0" borderId="29" xfId="50" applyFont="1" applyFill="1" applyBorder="1" applyAlignment="1">
      <alignment horizontal="center" vertical="center"/>
    </xf>
    <xf numFmtId="41" fontId="85" fillId="0" borderId="29" xfId="50" applyFont="1" applyFill="1" applyBorder="1" applyAlignment="1">
      <alignment horizontal="center" vertical="center" wrapText="1"/>
    </xf>
    <xf numFmtId="41" fontId="84" fillId="0" borderId="30" xfId="50" applyFont="1" applyFill="1" applyBorder="1" applyAlignment="1">
      <alignment horizontal="center" vertical="center"/>
    </xf>
    <xf numFmtId="41" fontId="87" fillId="0" borderId="31" xfId="50" applyFont="1" applyFill="1" applyBorder="1" applyAlignment="1">
      <alignment horizontal="center" vertical="center"/>
    </xf>
    <xf numFmtId="176" fontId="87" fillId="0" borderId="31" xfId="50" applyNumberFormat="1" applyFont="1" applyFill="1" applyBorder="1" applyAlignment="1">
      <alignment horizontal="center" vertical="center"/>
    </xf>
    <xf numFmtId="41" fontId="87" fillId="0" borderId="32" xfId="50" applyFont="1" applyFill="1" applyBorder="1" applyAlignment="1">
      <alignment horizontal="center" vertical="center"/>
    </xf>
    <xf numFmtId="41" fontId="87" fillId="0" borderId="33" xfId="50" applyFont="1" applyFill="1" applyBorder="1" applyAlignment="1">
      <alignment horizontal="center" vertical="center"/>
    </xf>
    <xf numFmtId="41" fontId="87" fillId="0" borderId="34" xfId="50" applyFont="1" applyFill="1" applyBorder="1" applyAlignment="1">
      <alignment horizontal="center" vertical="center"/>
    </xf>
    <xf numFmtId="41" fontId="87" fillId="0" borderId="35" xfId="50" applyFont="1" applyFill="1" applyBorder="1" applyAlignment="1">
      <alignment horizontal="center" vertical="center"/>
    </xf>
    <xf numFmtId="41" fontId="87" fillId="0" borderId="10" xfId="50" applyFont="1" applyFill="1" applyBorder="1" applyAlignment="1">
      <alignment horizontal="center" vertical="center"/>
    </xf>
    <xf numFmtId="41" fontId="87" fillId="0" borderId="36" xfId="50" applyFont="1" applyFill="1" applyBorder="1" applyAlignment="1">
      <alignment vertical="center"/>
    </xf>
    <xf numFmtId="41" fontId="88" fillId="0" borderId="37" xfId="50" applyFont="1" applyFill="1" applyBorder="1" applyAlignment="1">
      <alignment vertical="center"/>
    </xf>
    <xf numFmtId="41" fontId="88" fillId="0" borderId="29" xfId="50" applyFont="1" applyFill="1" applyBorder="1" applyAlignment="1">
      <alignment vertical="center"/>
    </xf>
    <xf numFmtId="41" fontId="88" fillId="0" borderId="38" xfId="50" applyFont="1" applyFill="1" applyBorder="1" applyAlignment="1">
      <alignment horizontal="center" vertical="center"/>
    </xf>
    <xf numFmtId="41" fontId="88" fillId="0" borderId="36" xfId="50" applyFont="1" applyFill="1" applyBorder="1" applyAlignment="1">
      <alignment vertical="center"/>
    </xf>
    <xf numFmtId="41" fontId="88" fillId="0" borderId="10" xfId="50" applyFont="1" applyFill="1" applyBorder="1" applyAlignment="1">
      <alignment horizontal="center" vertical="center"/>
    </xf>
    <xf numFmtId="41" fontId="88" fillId="0" borderId="28" xfId="50" applyFont="1" applyFill="1" applyBorder="1" applyAlignment="1">
      <alignment vertical="center"/>
    </xf>
    <xf numFmtId="41" fontId="88" fillId="0" borderId="10" xfId="50" applyFont="1" applyFill="1" applyBorder="1" applyAlignment="1">
      <alignment horizontal="center" vertical="center" wrapText="1"/>
    </xf>
    <xf numFmtId="41" fontId="88" fillId="0" borderId="39" xfId="50" applyFont="1" applyFill="1" applyBorder="1" applyAlignment="1">
      <alignment vertical="center"/>
    </xf>
    <xf numFmtId="41" fontId="88" fillId="0" borderId="39" xfId="50" applyFont="1" applyFill="1" applyBorder="1" applyAlignment="1">
      <alignment horizontal="center" vertical="center" wrapText="1"/>
    </xf>
    <xf numFmtId="41" fontId="88" fillId="0" borderId="40" xfId="50" applyFont="1" applyFill="1" applyBorder="1" applyAlignment="1">
      <alignment vertical="center"/>
    </xf>
    <xf numFmtId="41" fontId="87" fillId="0" borderId="39" xfId="50" applyFont="1" applyFill="1" applyBorder="1" applyAlignment="1">
      <alignment horizontal="center" vertical="center" wrapText="1"/>
    </xf>
    <xf numFmtId="41" fontId="88" fillId="0" borderId="41" xfId="50" applyFont="1" applyFill="1" applyBorder="1" applyAlignment="1">
      <alignment horizontal="center" vertical="center"/>
    </xf>
    <xf numFmtId="41" fontId="88" fillId="0" borderId="41" xfId="50" applyFont="1" applyFill="1" applyBorder="1" applyAlignment="1">
      <alignment horizontal="center" vertical="center" wrapText="1"/>
    </xf>
    <xf numFmtId="41" fontId="88" fillId="0" borderId="42" xfId="50" applyFont="1" applyFill="1" applyBorder="1" applyAlignment="1">
      <alignment vertical="center"/>
    </xf>
    <xf numFmtId="41" fontId="88" fillId="0" borderId="0" xfId="50" applyFont="1" applyFill="1" applyBorder="1" applyAlignment="1">
      <alignment horizontal="center" vertical="center"/>
    </xf>
    <xf numFmtId="41" fontId="88" fillId="0" borderId="0" xfId="50" applyFont="1" applyFill="1" applyBorder="1" applyAlignment="1">
      <alignment vertical="center"/>
    </xf>
    <xf numFmtId="176" fontId="88" fillId="0" borderId="0" xfId="50" applyNumberFormat="1" applyFont="1" applyFill="1" applyBorder="1" applyAlignment="1">
      <alignment horizontal="right" vertical="center"/>
    </xf>
    <xf numFmtId="41" fontId="88" fillId="0" borderId="43" xfId="50" applyFont="1" applyFill="1" applyBorder="1" applyAlignment="1">
      <alignment horizontal="center" vertical="center"/>
    </xf>
    <xf numFmtId="178" fontId="6" fillId="0" borderId="10" xfId="69" applyNumberFormat="1" applyFont="1" applyBorder="1" applyAlignment="1">
      <alignment horizontal="right" vertical="center"/>
      <protection/>
    </xf>
    <xf numFmtId="41" fontId="87" fillId="0" borderId="29" xfId="50" applyFont="1" applyFill="1" applyBorder="1" applyAlignment="1">
      <alignment horizontal="center" vertical="center"/>
    </xf>
    <xf numFmtId="41" fontId="85" fillId="0" borderId="43" xfId="50" applyFont="1" applyFill="1" applyBorder="1" applyAlignment="1">
      <alignment horizontal="center" vertical="center"/>
    </xf>
    <xf numFmtId="41" fontId="88" fillId="0" borderId="44" xfId="50" applyFont="1" applyFill="1" applyBorder="1" applyAlignment="1">
      <alignment vertical="center"/>
    </xf>
    <xf numFmtId="41" fontId="84" fillId="0" borderId="10" xfId="5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41" fontId="88" fillId="0" borderId="42" xfId="50" applyFont="1" applyFill="1" applyBorder="1" applyAlignment="1">
      <alignment horizontal="center" vertical="center"/>
    </xf>
    <xf numFmtId="0" fontId="6" fillId="0" borderId="46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41" xfId="69" applyFont="1" applyBorder="1" applyAlignment="1">
      <alignment horizontal="center" vertical="center"/>
      <protection/>
    </xf>
    <xf numFmtId="0" fontId="6" fillId="0" borderId="39" xfId="69" applyFont="1" applyBorder="1" applyAlignment="1">
      <alignment horizontal="center" vertical="center" wrapText="1"/>
      <protection/>
    </xf>
    <xf numFmtId="0" fontId="6" fillId="0" borderId="39" xfId="69" applyFont="1" applyBorder="1" applyAlignment="1">
      <alignment horizontal="center" vertical="center"/>
      <protection/>
    </xf>
    <xf numFmtId="178" fontId="6" fillId="0" borderId="10" xfId="69" applyNumberFormat="1" applyFont="1" applyFill="1" applyBorder="1" applyAlignment="1">
      <alignment vertical="center"/>
      <protection/>
    </xf>
    <xf numFmtId="178" fontId="6" fillId="0" borderId="41" xfId="69" applyNumberFormat="1" applyFont="1" applyFill="1" applyBorder="1" applyAlignment="1">
      <alignment vertical="center"/>
      <protection/>
    </xf>
    <xf numFmtId="9" fontId="3" fillId="0" borderId="47" xfId="69" applyNumberFormat="1" applyFont="1" applyBorder="1" applyAlignment="1">
      <alignment horizontal="right" vertical="center"/>
      <protection/>
    </xf>
    <xf numFmtId="178" fontId="6" fillId="0" borderId="48" xfId="69" applyNumberFormat="1" applyFont="1" applyBorder="1" applyAlignment="1">
      <alignment horizontal="center" vertical="center"/>
      <protection/>
    </xf>
    <xf numFmtId="178" fontId="6" fillId="0" borderId="39" xfId="69" applyNumberFormat="1" applyFont="1" applyBorder="1" applyAlignment="1">
      <alignment horizontal="right" vertical="center"/>
      <protection/>
    </xf>
    <xf numFmtId="9" fontId="3" fillId="0" borderId="49" xfId="69" applyNumberFormat="1" applyFont="1" applyBorder="1" applyAlignment="1">
      <alignment horizontal="right" vertical="center"/>
      <protection/>
    </xf>
    <xf numFmtId="178" fontId="6" fillId="0" borderId="29" xfId="69" applyNumberFormat="1" applyFont="1" applyBorder="1" applyAlignment="1">
      <alignment vertical="center"/>
      <protection/>
    </xf>
    <xf numFmtId="178" fontId="6" fillId="0" borderId="28" xfId="69" applyNumberFormat="1" applyFont="1" applyBorder="1" applyAlignment="1">
      <alignment vertical="center"/>
      <protection/>
    </xf>
    <xf numFmtId="178" fontId="6" fillId="0" borderId="50" xfId="69" applyNumberFormat="1" applyFont="1" applyBorder="1" applyAlignment="1">
      <alignment vertical="center"/>
      <protection/>
    </xf>
    <xf numFmtId="179" fontId="7" fillId="0" borderId="0" xfId="69" applyNumberFormat="1" applyFont="1" applyBorder="1" applyAlignment="1">
      <alignment vertical="center"/>
      <protection/>
    </xf>
    <xf numFmtId="181" fontId="7" fillId="0" borderId="0" xfId="69" applyNumberFormat="1" applyFont="1" applyBorder="1" applyAlignment="1">
      <alignment vertical="center"/>
      <protection/>
    </xf>
    <xf numFmtId="178" fontId="6" fillId="0" borderId="29" xfId="69" applyNumberFormat="1" applyFont="1" applyBorder="1" applyAlignment="1">
      <alignment horizontal="right" vertical="center"/>
      <protection/>
    </xf>
    <xf numFmtId="178" fontId="6" fillId="0" borderId="51" xfId="69" applyNumberFormat="1" applyFont="1" applyBorder="1" applyAlignment="1">
      <alignment vertical="center"/>
      <protection/>
    </xf>
    <xf numFmtId="179" fontId="7" fillId="0" borderId="48" xfId="69" applyNumberFormat="1" applyFont="1" applyBorder="1" applyAlignment="1">
      <alignment vertical="center"/>
      <protection/>
    </xf>
    <xf numFmtId="181" fontId="7" fillId="0" borderId="48" xfId="69" applyNumberFormat="1" applyFont="1" applyBorder="1" applyAlignment="1">
      <alignment vertical="center"/>
      <protection/>
    </xf>
    <xf numFmtId="178" fontId="6" fillId="0" borderId="41" xfId="69" applyNumberFormat="1" applyFont="1" applyBorder="1" applyAlignment="1">
      <alignment vertical="center"/>
      <protection/>
    </xf>
    <xf numFmtId="178" fontId="6" fillId="0" borderId="52" xfId="69" applyNumberFormat="1" applyFont="1" applyBorder="1" applyAlignment="1">
      <alignment vertical="center"/>
      <protection/>
    </xf>
    <xf numFmtId="179" fontId="7" fillId="0" borderId="53" xfId="69" applyNumberFormat="1" applyFont="1" applyBorder="1" applyAlignment="1">
      <alignment vertical="center"/>
      <protection/>
    </xf>
    <xf numFmtId="178" fontId="6" fillId="0" borderId="53" xfId="69" applyNumberFormat="1" applyFont="1" applyBorder="1" applyAlignment="1">
      <alignment vertical="center"/>
      <protection/>
    </xf>
    <xf numFmtId="180" fontId="7" fillId="0" borderId="53" xfId="69" applyNumberFormat="1" applyFont="1" applyBorder="1" applyAlignment="1">
      <alignment vertical="center"/>
      <protection/>
    </xf>
    <xf numFmtId="181" fontId="7" fillId="0" borderId="53" xfId="69" applyNumberFormat="1" applyFont="1" applyBorder="1" applyAlignment="1">
      <alignment vertical="center"/>
      <protection/>
    </xf>
    <xf numFmtId="0" fontId="6" fillId="0" borderId="10" xfId="69" applyFont="1" applyFill="1" applyBorder="1" applyAlignment="1">
      <alignment horizontal="center" vertical="center" shrinkToFit="1"/>
      <protection/>
    </xf>
    <xf numFmtId="178" fontId="7" fillId="0" borderId="53" xfId="69" applyNumberFormat="1" applyFont="1" applyBorder="1" applyAlignment="1">
      <alignment vertical="center"/>
      <protection/>
    </xf>
    <xf numFmtId="178" fontId="6" fillId="0" borderId="28" xfId="69" applyNumberFormat="1" applyFont="1" applyBorder="1" applyAlignment="1">
      <alignment horizontal="right" vertical="center"/>
      <protection/>
    </xf>
    <xf numFmtId="0" fontId="6" fillId="0" borderId="52" xfId="69" applyFont="1" applyBorder="1" applyAlignment="1">
      <alignment vertical="center"/>
      <protection/>
    </xf>
    <xf numFmtId="0" fontId="6" fillId="0" borderId="53" xfId="69" applyFont="1" applyBorder="1" applyAlignment="1">
      <alignment vertical="center"/>
      <protection/>
    </xf>
    <xf numFmtId="9" fontId="3" fillId="0" borderId="47" xfId="69" applyNumberFormat="1" applyFont="1" applyBorder="1" applyAlignment="1">
      <alignment horizontal="right" vertical="center" shrinkToFit="1"/>
      <protection/>
    </xf>
    <xf numFmtId="178" fontId="6" fillId="0" borderId="0" xfId="69" applyNumberFormat="1" applyFont="1" applyBorder="1" applyAlignment="1">
      <alignment horizontal="center" vertical="center"/>
      <protection/>
    </xf>
    <xf numFmtId="178" fontId="6" fillId="0" borderId="53" xfId="69" applyNumberFormat="1" applyFont="1" applyBorder="1" applyAlignment="1">
      <alignment horizontal="center" vertical="center"/>
      <protection/>
    </xf>
    <xf numFmtId="0" fontId="6" fillId="0" borderId="53" xfId="69" applyFont="1" applyBorder="1" applyAlignment="1">
      <alignment horizontal="center" vertical="center"/>
      <protection/>
    </xf>
    <xf numFmtId="0" fontId="6" fillId="0" borderId="42" xfId="69" applyFont="1" applyFill="1" applyBorder="1" applyAlignment="1">
      <alignment horizontal="center" vertical="center"/>
      <protection/>
    </xf>
    <xf numFmtId="0" fontId="6" fillId="0" borderId="29" xfId="69" applyFont="1" applyBorder="1" applyAlignment="1">
      <alignment horizontal="center" vertical="center"/>
      <protection/>
    </xf>
    <xf numFmtId="0" fontId="6" fillId="0" borderId="29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6" fillId="0" borderId="29" xfId="69" applyFont="1" applyFill="1" applyBorder="1" applyAlignment="1">
      <alignment horizontal="center" vertical="center"/>
      <protection/>
    </xf>
    <xf numFmtId="0" fontId="6" fillId="0" borderId="39" xfId="69" applyFont="1" applyFill="1" applyBorder="1" applyAlignment="1">
      <alignment horizontal="center" vertical="center"/>
      <protection/>
    </xf>
    <xf numFmtId="0" fontId="6" fillId="0" borderId="37" xfId="69" applyFont="1" applyBorder="1" applyAlignment="1">
      <alignment horizontal="center" vertical="center"/>
      <protection/>
    </xf>
    <xf numFmtId="0" fontId="6" fillId="0" borderId="40" xfId="69" applyFont="1" applyBorder="1" applyAlignment="1">
      <alignment horizontal="center" vertical="center"/>
      <protection/>
    </xf>
    <xf numFmtId="9" fontId="3" fillId="0" borderId="43" xfId="69" applyNumberFormat="1" applyFont="1" applyBorder="1" applyAlignment="1">
      <alignment horizontal="right" vertical="center"/>
      <protection/>
    </xf>
    <xf numFmtId="0" fontId="6" fillId="0" borderId="0" xfId="69" applyFont="1" applyBorder="1" applyAlignment="1">
      <alignment vertical="center"/>
      <protection/>
    </xf>
    <xf numFmtId="0" fontId="6" fillId="0" borderId="28" xfId="69" applyFont="1" applyFill="1" applyBorder="1" applyAlignment="1">
      <alignment horizontal="center" vertical="center"/>
      <protection/>
    </xf>
    <xf numFmtId="178" fontId="6" fillId="0" borderId="41" xfId="69" applyNumberFormat="1" applyFont="1" applyFill="1" applyBorder="1" applyAlignment="1">
      <alignment horizontal="right" vertical="center"/>
      <protection/>
    </xf>
    <xf numFmtId="0" fontId="6" fillId="0" borderId="50" xfId="69" applyFont="1" applyBorder="1" applyAlignment="1">
      <alignment vertical="center"/>
      <protection/>
    </xf>
    <xf numFmtId="182" fontId="7" fillId="0" borderId="0" xfId="52" applyNumberFormat="1" applyFont="1" applyBorder="1" applyAlignment="1">
      <alignment vertical="center"/>
    </xf>
    <xf numFmtId="41" fontId="6" fillId="0" borderId="28" xfId="52" applyFont="1" applyBorder="1" applyAlignment="1">
      <alignment horizontal="right" vertical="center"/>
    </xf>
    <xf numFmtId="178" fontId="6" fillId="0" borderId="35" xfId="69" applyNumberFormat="1" applyFont="1" applyFill="1" applyBorder="1" applyAlignment="1">
      <alignment horizontal="right" vertical="center"/>
      <protection/>
    </xf>
    <xf numFmtId="178" fontId="6" fillId="0" borderId="28" xfId="69" applyNumberFormat="1" applyFont="1" applyFill="1" applyBorder="1" applyAlignment="1">
      <alignment horizontal="right" vertical="center"/>
      <protection/>
    </xf>
    <xf numFmtId="41" fontId="6" fillId="0" borderId="29" xfId="52" applyFont="1" applyBorder="1" applyAlignment="1">
      <alignment horizontal="right" vertical="center"/>
    </xf>
    <xf numFmtId="178" fontId="6" fillId="0" borderId="42" xfId="69" applyNumberFormat="1" applyFont="1" applyFill="1" applyBorder="1" applyAlignment="1">
      <alignment horizontal="right" vertical="center"/>
      <protection/>
    </xf>
    <xf numFmtId="182" fontId="7" fillId="0" borderId="48" xfId="52" applyNumberFormat="1" applyFont="1" applyBorder="1" applyAlignment="1">
      <alignment vertical="center"/>
    </xf>
    <xf numFmtId="41" fontId="6" fillId="0" borderId="42" xfId="52" applyFont="1" applyBorder="1" applyAlignment="1">
      <alignment horizontal="right" vertical="center"/>
    </xf>
    <xf numFmtId="41" fontId="6" fillId="0" borderId="39" xfId="52" applyFont="1" applyBorder="1" applyAlignment="1">
      <alignment horizontal="right" vertical="center"/>
    </xf>
    <xf numFmtId="178" fontId="6" fillId="0" borderId="10" xfId="69" applyNumberFormat="1" applyFont="1" applyFill="1" applyBorder="1" applyAlignment="1">
      <alignment horizontal="right" vertical="center"/>
      <protection/>
    </xf>
    <xf numFmtId="41" fontId="6" fillId="0" borderId="38" xfId="52" applyFont="1" applyBorder="1" applyAlignment="1">
      <alignment horizontal="right" vertical="center"/>
    </xf>
    <xf numFmtId="178" fontId="6" fillId="0" borderId="29" xfId="69" applyNumberFormat="1" applyFont="1" applyFill="1" applyBorder="1" applyAlignment="1">
      <alignment horizontal="right" vertical="center"/>
      <protection/>
    </xf>
    <xf numFmtId="178" fontId="6" fillId="0" borderId="39" xfId="69" applyNumberFormat="1" applyFont="1" applyFill="1" applyBorder="1" applyAlignment="1">
      <alignment horizontal="right" vertical="center"/>
      <protection/>
    </xf>
    <xf numFmtId="0" fontId="6" fillId="0" borderId="48" xfId="69" applyFont="1" applyBorder="1" applyAlignment="1">
      <alignment vertical="center"/>
      <protection/>
    </xf>
    <xf numFmtId="41" fontId="7" fillId="0" borderId="53" xfId="52" applyFont="1" applyBorder="1" applyAlignment="1">
      <alignment vertical="center"/>
    </xf>
    <xf numFmtId="41" fontId="6" fillId="0" borderId="41" xfId="52" applyFont="1" applyBorder="1" applyAlignment="1">
      <alignment horizontal="right" vertical="center"/>
    </xf>
    <xf numFmtId="178" fontId="8" fillId="0" borderId="39" xfId="69" applyNumberFormat="1" applyFont="1" applyFill="1" applyBorder="1" applyAlignment="1">
      <alignment horizontal="right" vertical="center"/>
      <protection/>
    </xf>
    <xf numFmtId="178" fontId="89" fillId="0" borderId="10" xfId="69" applyNumberFormat="1" applyFont="1" applyFill="1" applyBorder="1" applyAlignment="1">
      <alignment horizontal="right" vertical="center"/>
      <protection/>
    </xf>
    <xf numFmtId="182" fontId="7" fillId="0" borderId="54" xfId="52" applyNumberFormat="1" applyFont="1" applyBorder="1" applyAlignment="1">
      <alignment vertical="center"/>
    </xf>
    <xf numFmtId="178" fontId="6" fillId="0" borderId="0" xfId="69" applyNumberFormat="1" applyFont="1" applyFill="1" applyBorder="1" applyAlignment="1">
      <alignment horizontal="right" vertical="center"/>
      <protection/>
    </xf>
    <xf numFmtId="178" fontId="7" fillId="0" borderId="0" xfId="69" applyNumberFormat="1" applyFont="1" applyBorder="1" applyAlignment="1">
      <alignment horizontal="center" vertical="center"/>
      <protection/>
    </xf>
    <xf numFmtId="178" fontId="7" fillId="0" borderId="48" xfId="69" applyNumberFormat="1" applyFont="1" applyBorder="1" applyAlignment="1">
      <alignment horizontal="center" vertical="center"/>
      <protection/>
    </xf>
    <xf numFmtId="0" fontId="7" fillId="0" borderId="53" xfId="69" applyFont="1" applyBorder="1" applyAlignment="1">
      <alignment horizontal="center" vertical="center"/>
      <protection/>
    </xf>
    <xf numFmtId="178" fontId="7" fillId="0" borderId="54" xfId="69" applyNumberFormat="1" applyFont="1" applyBorder="1" applyAlignment="1">
      <alignment horizontal="center" vertical="center"/>
      <protection/>
    </xf>
    <xf numFmtId="178" fontId="7" fillId="0" borderId="53" xfId="69" applyNumberFormat="1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48" xfId="69" applyFont="1" applyBorder="1" applyAlignment="1">
      <alignment horizontal="center" vertical="center"/>
      <protection/>
    </xf>
    <xf numFmtId="0" fontId="7" fillId="0" borderId="54" xfId="69" applyFont="1" applyBorder="1" applyAlignment="1">
      <alignment horizontal="center" vertical="center"/>
      <protection/>
    </xf>
    <xf numFmtId="178" fontId="6" fillId="0" borderId="38" xfId="69" applyNumberFormat="1" applyFont="1" applyFill="1" applyBorder="1" applyAlignment="1">
      <alignment horizontal="right" vertical="center"/>
      <protection/>
    </xf>
    <xf numFmtId="0" fontId="6" fillId="0" borderId="35" xfId="69" applyFont="1" applyFill="1" applyBorder="1" applyAlignment="1">
      <alignment horizontal="center" vertical="center"/>
      <protection/>
    </xf>
    <xf numFmtId="0" fontId="6" fillId="0" borderId="41" xfId="69" applyFont="1" applyFill="1" applyBorder="1" applyAlignment="1">
      <alignment horizontal="center" vertical="center"/>
      <protection/>
    </xf>
    <xf numFmtId="0" fontId="8" fillId="0" borderId="39" xfId="69" applyFont="1" applyFill="1" applyBorder="1" applyAlignment="1">
      <alignment horizontal="center" vertical="center"/>
      <protection/>
    </xf>
    <xf numFmtId="0" fontId="6" fillId="0" borderId="55" xfId="69" applyFont="1" applyBorder="1" applyAlignment="1">
      <alignment vertical="center"/>
      <protection/>
    </xf>
    <xf numFmtId="9" fontId="90" fillId="0" borderId="47" xfId="52" applyNumberFormat="1" applyFont="1" applyBorder="1" applyAlignment="1">
      <alignment vertical="center"/>
    </xf>
    <xf numFmtId="9" fontId="90" fillId="0" borderId="12" xfId="52" applyNumberFormat="1" applyFont="1" applyBorder="1" applyAlignment="1">
      <alignment vertical="center"/>
    </xf>
    <xf numFmtId="9" fontId="91" fillId="0" borderId="49" xfId="52" applyNumberFormat="1" applyFont="1" applyBorder="1" applyAlignment="1">
      <alignment vertical="center" wrapText="1"/>
    </xf>
    <xf numFmtId="9" fontId="90" fillId="0" borderId="56" xfId="52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82" fillId="0" borderId="0" xfId="50" applyFont="1" applyFill="1" applyAlignment="1">
      <alignment horizontal="center" vertical="center"/>
    </xf>
    <xf numFmtId="41" fontId="82" fillId="0" borderId="0" xfId="50" applyFont="1" applyFill="1" applyBorder="1" applyAlignment="1">
      <alignment horizontal="center" vertical="center"/>
    </xf>
    <xf numFmtId="0" fontId="86" fillId="0" borderId="46" xfId="0" applyFont="1" applyBorder="1" applyAlignment="1">
      <alignment horizontal="center" vertical="center"/>
    </xf>
    <xf numFmtId="0" fontId="86" fillId="0" borderId="10" xfId="68" applyFont="1" applyBorder="1" applyAlignment="1">
      <alignment vertical="center" wrapText="1"/>
      <protection/>
    </xf>
    <xf numFmtId="0" fontId="86" fillId="0" borderId="10" xfId="68" applyFont="1" applyBorder="1" applyAlignment="1">
      <alignment horizontal="center" vertical="center"/>
      <protection/>
    </xf>
    <xf numFmtId="0" fontId="86" fillId="0" borderId="10" xfId="68" applyFont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177" fontId="86" fillId="0" borderId="10" xfId="68" applyNumberFormat="1" applyFont="1" applyBorder="1" applyAlignment="1">
      <alignment horizontal="right" vertical="center"/>
      <protection/>
    </xf>
    <xf numFmtId="0" fontId="86" fillId="0" borderId="41" xfId="68" applyFont="1" applyBorder="1" applyAlignment="1">
      <alignment horizontal="center" vertical="center" wrapText="1"/>
      <protection/>
    </xf>
    <xf numFmtId="0" fontId="92" fillId="0" borderId="10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vertical="center"/>
    </xf>
    <xf numFmtId="0" fontId="6" fillId="0" borderId="51" xfId="69" applyFont="1" applyBorder="1" applyAlignment="1">
      <alignment vertical="center"/>
      <protection/>
    </xf>
    <xf numFmtId="178" fontId="6" fillId="0" borderId="35" xfId="69" applyNumberFormat="1" applyFont="1" applyBorder="1" applyAlignment="1">
      <alignment horizontal="right" vertical="center"/>
      <protection/>
    </xf>
    <xf numFmtId="0" fontId="86" fillId="0" borderId="10" xfId="0" applyFont="1" applyBorder="1" applyAlignment="1">
      <alignment horizontal="left" vertical="center" wrapText="1"/>
    </xf>
    <xf numFmtId="177" fontId="86" fillId="0" borderId="10" xfId="0" applyNumberFormat="1" applyFont="1" applyBorder="1" applyAlignment="1">
      <alignment horizontal="right" vertical="center"/>
    </xf>
    <xf numFmtId="41" fontId="6" fillId="0" borderId="57" xfId="52" applyFont="1" applyBorder="1" applyAlignment="1">
      <alignment horizontal="right" vertical="center"/>
    </xf>
    <xf numFmtId="0" fontId="6" fillId="0" borderId="58" xfId="69" applyFont="1" applyBorder="1" applyAlignment="1">
      <alignment vertical="center"/>
      <protection/>
    </xf>
    <xf numFmtId="41" fontId="82" fillId="0" borderId="0" xfId="50" applyFont="1" applyFill="1" applyAlignment="1">
      <alignment horizontal="center" vertical="center"/>
    </xf>
    <xf numFmtId="41" fontId="85" fillId="0" borderId="0" xfId="5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176" fontId="83" fillId="0" borderId="0" xfId="50" applyNumberFormat="1" applyFont="1" applyFill="1" applyBorder="1" applyAlignment="1">
      <alignment horizontal="center" vertical="center"/>
    </xf>
    <xf numFmtId="41" fontId="6" fillId="0" borderId="41" xfId="69" applyNumberFormat="1" applyFont="1" applyBorder="1" applyAlignment="1">
      <alignment vertical="center"/>
      <protection/>
    </xf>
    <xf numFmtId="9" fontId="90" fillId="0" borderId="43" xfId="52" applyNumberFormat="1" applyFont="1" applyBorder="1" applyAlignment="1">
      <alignment vertical="center"/>
    </xf>
    <xf numFmtId="9" fontId="90" fillId="0" borderId="49" xfId="52" applyNumberFormat="1" applyFont="1" applyBorder="1" applyAlignment="1">
      <alignment vertical="center"/>
    </xf>
    <xf numFmtId="9" fontId="90" fillId="0" borderId="43" xfId="52" applyNumberFormat="1" applyFont="1" applyBorder="1" applyAlignment="1">
      <alignment vertical="center" wrapText="1"/>
    </xf>
    <xf numFmtId="178" fontId="6" fillId="0" borderId="45" xfId="69" applyNumberFormat="1" applyFont="1" applyBorder="1" applyAlignment="1">
      <alignment horizontal="right" vertical="center"/>
      <protection/>
    </xf>
    <xf numFmtId="0" fontId="6" fillId="0" borderId="59" xfId="69" applyFont="1" applyBorder="1" applyAlignment="1">
      <alignment vertical="center"/>
      <protection/>
    </xf>
    <xf numFmtId="0" fontId="6" fillId="0" borderId="59" xfId="69" applyFont="1" applyFill="1" applyBorder="1" applyAlignment="1">
      <alignment vertical="center"/>
      <protection/>
    </xf>
    <xf numFmtId="0" fontId="0" fillId="0" borderId="52" xfId="0" applyBorder="1" applyAlignment="1">
      <alignment horizontal="center" vertical="center"/>
    </xf>
    <xf numFmtId="41" fontId="83" fillId="0" borderId="0" xfId="50" applyFont="1" applyFill="1" applyBorder="1" applyAlignment="1">
      <alignment vertical="center"/>
    </xf>
    <xf numFmtId="41" fontId="0" fillId="0" borderId="52" xfId="50" applyFont="1" applyBorder="1" applyAlignment="1">
      <alignment vertical="center"/>
    </xf>
    <xf numFmtId="41" fontId="0" fillId="0" borderId="55" xfId="50" applyFont="1" applyBorder="1" applyAlignment="1">
      <alignment vertical="center"/>
    </xf>
    <xf numFmtId="41" fontId="0" fillId="0" borderId="10" xfId="50" applyFont="1" applyBorder="1" applyAlignment="1">
      <alignment vertical="center"/>
    </xf>
    <xf numFmtId="41" fontId="0" fillId="0" borderId="0" xfId="50" applyFont="1" applyAlignment="1">
      <alignment vertical="center"/>
    </xf>
    <xf numFmtId="0" fontId="0" fillId="0" borderId="52" xfId="0" applyBorder="1" applyAlignment="1">
      <alignment horizontal="center" vertical="center" wrapText="1"/>
    </xf>
    <xf numFmtId="41" fontId="93" fillId="0" borderId="0" xfId="5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" fillId="0" borderId="46" xfId="69" applyFont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41" xfId="69" applyFont="1" applyBorder="1" applyAlignment="1">
      <alignment horizontal="center" vertical="center"/>
      <protection/>
    </xf>
    <xf numFmtId="0" fontId="9" fillId="0" borderId="39" xfId="69" applyFont="1" applyBorder="1" applyAlignment="1">
      <alignment horizontal="center" vertical="center"/>
      <protection/>
    </xf>
    <xf numFmtId="9" fontId="11" fillId="0" borderId="49" xfId="69" applyNumberFormat="1" applyFont="1" applyBorder="1" applyAlignment="1">
      <alignment horizontal="center" vertical="center"/>
      <protection/>
    </xf>
    <xf numFmtId="0" fontId="95" fillId="0" borderId="46" xfId="0" applyFont="1" applyBorder="1" applyAlignment="1">
      <alignment horizontal="center" vertical="center"/>
    </xf>
    <xf numFmtId="0" fontId="9" fillId="0" borderId="41" xfId="69" applyFont="1" applyBorder="1" applyAlignment="1">
      <alignment horizontal="center" vertical="center" wrapText="1"/>
      <protection/>
    </xf>
    <xf numFmtId="41" fontId="9" fillId="0" borderId="10" xfId="52" applyFont="1" applyBorder="1" applyAlignment="1">
      <alignment horizontal="center" vertical="center" wrapText="1"/>
    </xf>
    <xf numFmtId="9" fontId="96" fillId="0" borderId="47" xfId="52" applyNumberFormat="1" applyFont="1" applyBorder="1" applyAlignment="1">
      <alignment horizontal="center" vertical="center"/>
    </xf>
    <xf numFmtId="41" fontId="97" fillId="0" borderId="0" xfId="50" applyFont="1" applyFill="1" applyBorder="1" applyAlignment="1">
      <alignment horizontal="right" vertical="center"/>
    </xf>
    <xf numFmtId="41" fontId="93" fillId="0" borderId="0" xfId="50" applyFont="1" applyFill="1" applyBorder="1" applyAlignment="1">
      <alignment horizontal="right" vertical="center"/>
    </xf>
    <xf numFmtId="0" fontId="86" fillId="0" borderId="30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6" fillId="0" borderId="61" xfId="0" applyFont="1" applyBorder="1" applyAlignment="1">
      <alignment horizontal="center" vertical="center"/>
    </xf>
    <xf numFmtId="0" fontId="86" fillId="0" borderId="62" xfId="0" applyFont="1" applyBorder="1" applyAlignment="1">
      <alignment horizontal="center" vertical="center"/>
    </xf>
    <xf numFmtId="41" fontId="87" fillId="0" borderId="35" xfId="50" applyFont="1" applyFill="1" applyBorder="1" applyAlignment="1">
      <alignment horizontal="center" vertical="center"/>
    </xf>
    <xf numFmtId="41" fontId="87" fillId="0" borderId="39" xfId="50" applyFont="1" applyFill="1" applyBorder="1" applyAlignment="1">
      <alignment horizontal="center" vertical="center"/>
    </xf>
    <xf numFmtId="0" fontId="86" fillId="0" borderId="63" xfId="0" applyFont="1" applyBorder="1" applyAlignment="1">
      <alignment vertical="center" wrapText="1"/>
    </xf>
    <xf numFmtId="0" fontId="86" fillId="0" borderId="64" xfId="0" applyFont="1" applyBorder="1" applyAlignment="1">
      <alignment horizontal="center" vertical="center"/>
    </xf>
    <xf numFmtId="0" fontId="86" fillId="0" borderId="65" xfId="0" applyFont="1" applyBorder="1" applyAlignment="1">
      <alignment vertical="center" wrapText="1"/>
    </xf>
    <xf numFmtId="0" fontId="86" fillId="0" borderId="66" xfId="0" applyFont="1" applyBorder="1" applyAlignment="1">
      <alignment vertical="center"/>
    </xf>
    <xf numFmtId="0" fontId="86" fillId="0" borderId="67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41" fontId="87" fillId="0" borderId="38" xfId="50" applyFont="1" applyFill="1" applyBorder="1" applyAlignment="1">
      <alignment horizontal="center" vertical="center"/>
    </xf>
    <xf numFmtId="41" fontId="87" fillId="0" borderId="41" xfId="50" applyFont="1" applyFill="1" applyBorder="1" applyAlignment="1">
      <alignment horizontal="center" vertical="center"/>
    </xf>
    <xf numFmtId="41" fontId="98" fillId="0" borderId="68" xfId="53" applyFont="1" applyFill="1" applyBorder="1" applyAlignment="1">
      <alignment horizontal="center" vertical="center"/>
    </xf>
    <xf numFmtId="41" fontId="98" fillId="0" borderId="31" xfId="53" applyFont="1" applyFill="1" applyBorder="1" applyAlignment="1">
      <alignment horizontal="center" vertical="center"/>
    </xf>
    <xf numFmtId="176" fontId="98" fillId="0" borderId="31" xfId="53" applyNumberFormat="1" applyFont="1" applyFill="1" applyBorder="1" applyAlignment="1">
      <alignment horizontal="center" vertical="center"/>
    </xf>
    <xf numFmtId="41" fontId="98" fillId="0" borderId="69" xfId="53" applyFont="1" applyFill="1" applyBorder="1" applyAlignment="1">
      <alignment horizontal="center" vertical="center"/>
    </xf>
    <xf numFmtId="41" fontId="88" fillId="0" borderId="35" xfId="50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vertical="center"/>
    </xf>
    <xf numFmtId="41" fontId="87" fillId="0" borderId="45" xfId="50" applyFont="1" applyFill="1" applyBorder="1" applyAlignment="1">
      <alignment horizontal="center" vertical="center"/>
    </xf>
    <xf numFmtId="41" fontId="85" fillId="0" borderId="41" xfId="50" applyFont="1" applyFill="1" applyBorder="1" applyAlignment="1">
      <alignment horizontal="center" vertical="center"/>
    </xf>
    <xf numFmtId="41" fontId="87" fillId="0" borderId="28" xfId="50" applyFont="1" applyFill="1" applyBorder="1" applyAlignment="1">
      <alignment horizontal="center" vertical="center"/>
    </xf>
    <xf numFmtId="41" fontId="84" fillId="0" borderId="40" xfId="50" applyFont="1" applyFill="1" applyBorder="1" applyAlignment="1">
      <alignment horizontal="center" vertical="center"/>
    </xf>
    <xf numFmtId="41" fontId="87" fillId="0" borderId="70" xfId="50" applyFont="1" applyFill="1" applyBorder="1" applyAlignment="1">
      <alignment horizontal="center" vertical="center"/>
    </xf>
    <xf numFmtId="41" fontId="88" fillId="0" borderId="39" xfId="53" applyFont="1" applyFill="1" applyBorder="1" applyAlignment="1">
      <alignment horizontal="right" vertical="center"/>
    </xf>
    <xf numFmtId="41" fontId="88" fillId="0" borderId="51" xfId="53" applyFont="1" applyFill="1" applyBorder="1" applyAlignment="1">
      <alignment horizontal="right" vertical="center"/>
    </xf>
    <xf numFmtId="9" fontId="88" fillId="0" borderId="51" xfId="44" applyFont="1" applyFill="1" applyBorder="1" applyAlignment="1">
      <alignment horizontal="right" vertical="center"/>
    </xf>
    <xf numFmtId="41" fontId="87" fillId="0" borderId="30" xfId="53" applyFont="1" applyFill="1" applyBorder="1" applyAlignment="1">
      <alignment horizontal="center" vertical="center"/>
    </xf>
    <xf numFmtId="41" fontId="88" fillId="0" borderId="35" xfId="53" applyFont="1" applyFill="1" applyBorder="1" applyAlignment="1">
      <alignment horizontal="right" vertical="center"/>
    </xf>
    <xf numFmtId="41" fontId="87" fillId="0" borderId="37" xfId="53" applyFont="1" applyFill="1" applyBorder="1" applyAlignment="1">
      <alignment vertical="center"/>
    </xf>
    <xf numFmtId="41" fontId="87" fillId="0" borderId="35" xfId="53" applyFont="1" applyFill="1" applyBorder="1" applyAlignment="1">
      <alignment horizontal="center" vertical="center"/>
    </xf>
    <xf numFmtId="41" fontId="87" fillId="0" borderId="10" xfId="53" applyFont="1" applyFill="1" applyBorder="1" applyAlignment="1">
      <alignment horizontal="center" vertical="center"/>
    </xf>
    <xf numFmtId="41" fontId="88" fillId="0" borderId="10" xfId="53" applyFont="1" applyFill="1" applyBorder="1" applyAlignment="1">
      <alignment horizontal="right" vertical="center"/>
    </xf>
    <xf numFmtId="41" fontId="88" fillId="0" borderId="37" xfId="53" applyFont="1" applyFill="1" applyBorder="1" applyAlignment="1">
      <alignment vertical="center"/>
    </xf>
    <xf numFmtId="41" fontId="88" fillId="0" borderId="29" xfId="53" applyFont="1" applyFill="1" applyBorder="1" applyAlignment="1">
      <alignment vertical="center"/>
    </xf>
    <xf numFmtId="41" fontId="88" fillId="0" borderId="38" xfId="53" applyFont="1" applyFill="1" applyBorder="1" applyAlignment="1">
      <alignment horizontal="center" vertical="center"/>
    </xf>
    <xf numFmtId="41" fontId="88" fillId="0" borderId="37" xfId="53" applyFont="1" applyFill="1" applyBorder="1" applyAlignment="1">
      <alignment horizontal="center" vertical="center"/>
    </xf>
    <xf numFmtId="41" fontId="88" fillId="0" borderId="28" xfId="53" applyFont="1" applyFill="1" applyBorder="1" applyAlignment="1">
      <alignment horizontal="center" vertical="center"/>
    </xf>
    <xf numFmtId="41" fontId="88" fillId="0" borderId="35" xfId="53" applyFont="1" applyFill="1" applyBorder="1" applyAlignment="1">
      <alignment horizontal="center" vertical="center" wrapText="1"/>
    </xf>
    <xf numFmtId="9" fontId="88" fillId="0" borderId="71" xfId="44" applyFont="1" applyFill="1" applyBorder="1" applyAlignment="1">
      <alignment horizontal="right" vertical="center"/>
    </xf>
    <xf numFmtId="9" fontId="88" fillId="0" borderId="72" xfId="44" applyFont="1" applyFill="1" applyBorder="1" applyAlignment="1">
      <alignment horizontal="right" vertical="center"/>
    </xf>
    <xf numFmtId="41" fontId="88" fillId="0" borderId="40" xfId="53" applyFont="1" applyFill="1" applyBorder="1" applyAlignment="1">
      <alignment vertical="center"/>
    </xf>
    <xf numFmtId="41" fontId="88" fillId="0" borderId="29" xfId="53" applyFont="1" applyFill="1" applyBorder="1" applyAlignment="1">
      <alignment horizontal="center" vertical="center"/>
    </xf>
    <xf numFmtId="41" fontId="88" fillId="0" borderId="35" xfId="53" applyFont="1" applyFill="1" applyBorder="1" applyAlignment="1">
      <alignment horizontal="center" vertical="center"/>
    </xf>
    <xf numFmtId="41" fontId="87" fillId="0" borderId="73" xfId="53" applyFont="1" applyFill="1" applyBorder="1" applyAlignment="1">
      <alignment horizontal="center" vertical="center"/>
    </xf>
    <xf numFmtId="41" fontId="87" fillId="0" borderId="29" xfId="53" applyFont="1" applyFill="1" applyBorder="1" applyAlignment="1">
      <alignment horizontal="center" vertical="center"/>
    </xf>
    <xf numFmtId="41" fontId="87" fillId="0" borderId="39" xfId="53" applyFont="1" applyFill="1" applyBorder="1" applyAlignment="1">
      <alignment horizontal="center" vertical="center"/>
    </xf>
    <xf numFmtId="41" fontId="88" fillId="0" borderId="10" xfId="53" applyFont="1" applyFill="1" applyBorder="1" applyAlignment="1">
      <alignment horizontal="center" vertical="center"/>
    </xf>
    <xf numFmtId="41" fontId="88" fillId="0" borderId="41" xfId="53" applyFont="1" applyFill="1" applyBorder="1" applyAlignment="1">
      <alignment horizontal="center" vertical="center"/>
    </xf>
    <xf numFmtId="41" fontId="88" fillId="0" borderId="50" xfId="53" applyFont="1" applyFill="1" applyBorder="1" applyAlignment="1">
      <alignment vertical="center"/>
    </xf>
    <xf numFmtId="41" fontId="87" fillId="0" borderId="10" xfId="53" applyFont="1" applyFill="1" applyBorder="1" applyAlignment="1">
      <alignment horizontal="right" vertical="center"/>
    </xf>
    <xf numFmtId="41" fontId="87" fillId="0" borderId="37" xfId="53" applyFont="1" applyFill="1" applyBorder="1" applyAlignment="1">
      <alignment horizontal="center" vertical="center"/>
    </xf>
    <xf numFmtId="9" fontId="87" fillId="0" borderId="71" xfId="44" applyFont="1" applyFill="1" applyBorder="1" applyAlignment="1">
      <alignment horizontal="right" vertical="center"/>
    </xf>
    <xf numFmtId="41" fontId="88" fillId="0" borderId="44" xfId="53" applyFont="1" applyFill="1" applyBorder="1" applyAlignment="1">
      <alignment horizontal="center" vertical="center"/>
    </xf>
    <xf numFmtId="41" fontId="88" fillId="0" borderId="74" xfId="53" applyFont="1" applyFill="1" applyBorder="1" applyAlignment="1">
      <alignment vertical="center"/>
    </xf>
    <xf numFmtId="41" fontId="88" fillId="0" borderId="45" xfId="53" applyFont="1" applyFill="1" applyBorder="1" applyAlignment="1">
      <alignment horizontal="center" vertical="center"/>
    </xf>
    <xf numFmtId="41" fontId="88" fillId="0" borderId="45" xfId="53" applyFont="1" applyFill="1" applyBorder="1" applyAlignment="1">
      <alignment horizontal="right" vertical="center"/>
    </xf>
    <xf numFmtId="0" fontId="6" fillId="0" borderId="35" xfId="69" applyFont="1" applyBorder="1" applyAlignment="1">
      <alignment horizontal="center" vertical="center"/>
      <protection/>
    </xf>
    <xf numFmtId="178" fontId="6" fillId="0" borderId="38" xfId="69" applyNumberFormat="1" applyFont="1" applyBorder="1" applyAlignment="1">
      <alignment horizontal="right" vertical="center"/>
      <protection/>
    </xf>
    <xf numFmtId="0" fontId="6" fillId="0" borderId="45" xfId="69" applyFont="1" applyFill="1" applyBorder="1" applyAlignment="1">
      <alignment horizontal="center" vertical="center"/>
      <protection/>
    </xf>
    <xf numFmtId="178" fontId="6" fillId="0" borderId="45" xfId="69" applyNumberFormat="1" applyFont="1" applyFill="1" applyBorder="1" applyAlignment="1">
      <alignment vertical="center"/>
      <protection/>
    </xf>
    <xf numFmtId="178" fontId="6" fillId="0" borderId="70" xfId="69" applyNumberFormat="1" applyFont="1" applyBorder="1" applyAlignment="1">
      <alignment horizontal="right" vertical="center"/>
      <protection/>
    </xf>
    <xf numFmtId="178" fontId="6" fillId="0" borderId="75" xfId="69" applyNumberFormat="1" applyFont="1" applyBorder="1" applyAlignment="1">
      <alignment vertical="center"/>
      <protection/>
    </xf>
    <xf numFmtId="178" fontId="6" fillId="0" borderId="76" xfId="69" applyNumberFormat="1" applyFont="1" applyBorder="1" applyAlignment="1">
      <alignment vertical="center"/>
      <protection/>
    </xf>
    <xf numFmtId="178" fontId="6" fillId="0" borderId="76" xfId="69" applyNumberFormat="1" applyFont="1" applyBorder="1" applyAlignment="1">
      <alignment horizontal="center" vertical="center"/>
      <protection/>
    </xf>
    <xf numFmtId="178" fontId="6" fillId="0" borderId="70" xfId="69" applyNumberFormat="1" applyFont="1" applyBorder="1" applyAlignment="1">
      <alignment vertical="center"/>
      <protection/>
    </xf>
    <xf numFmtId="9" fontId="3" fillId="0" borderId="77" xfId="69" applyNumberFormat="1" applyFont="1" applyBorder="1" applyAlignment="1">
      <alignment horizontal="right" vertical="center" wrapText="1" shrinkToFit="1"/>
      <protection/>
    </xf>
    <xf numFmtId="178" fontId="6" fillId="0" borderId="54" xfId="69" applyNumberFormat="1" applyFont="1" applyFill="1" applyBorder="1" applyAlignment="1">
      <alignment horizontal="right" vertical="center"/>
      <protection/>
    </xf>
    <xf numFmtId="0" fontId="99" fillId="0" borderId="55" xfId="50" applyNumberFormat="1" applyFont="1" applyFill="1" applyBorder="1" applyAlignment="1">
      <alignment horizontal="left" vertical="center"/>
    </xf>
    <xf numFmtId="178" fontId="6" fillId="0" borderId="35" xfId="69" applyNumberFormat="1" applyFont="1" applyFill="1" applyBorder="1" applyAlignment="1">
      <alignment vertical="center"/>
      <protection/>
    </xf>
    <xf numFmtId="0" fontId="6" fillId="0" borderId="50" xfId="69" applyFont="1" applyFill="1" applyBorder="1" applyAlignment="1">
      <alignment horizontal="center" vertical="center"/>
      <protection/>
    </xf>
    <xf numFmtId="0" fontId="100" fillId="0" borderId="59" xfId="69" applyFont="1" applyBorder="1" applyAlignment="1">
      <alignment vertical="center"/>
      <protection/>
    </xf>
    <xf numFmtId="182" fontId="101" fillId="0" borderId="0" xfId="52" applyNumberFormat="1" applyFont="1" applyBorder="1" applyAlignment="1">
      <alignment vertical="center"/>
    </xf>
    <xf numFmtId="41" fontId="100" fillId="0" borderId="28" xfId="52" applyFont="1" applyBorder="1" applyAlignment="1">
      <alignment horizontal="right" vertical="center"/>
    </xf>
    <xf numFmtId="178" fontId="101" fillId="0" borderId="0" xfId="69" applyNumberFormat="1" applyFont="1" applyBorder="1" applyAlignment="1">
      <alignment horizontal="center" vertical="center"/>
      <protection/>
    </xf>
    <xf numFmtId="178" fontId="6" fillId="0" borderId="35" xfId="69" applyNumberFormat="1" applyFont="1" applyBorder="1" applyAlignment="1">
      <alignment vertical="center"/>
      <protection/>
    </xf>
    <xf numFmtId="178" fontId="6" fillId="0" borderId="39" xfId="69" applyNumberFormat="1" applyFont="1" applyBorder="1" applyAlignment="1">
      <alignment vertical="center"/>
      <protection/>
    </xf>
    <xf numFmtId="9" fontId="90" fillId="0" borderId="78" xfId="52" applyNumberFormat="1" applyFont="1" applyBorder="1" applyAlignment="1">
      <alignment vertical="center"/>
    </xf>
    <xf numFmtId="178" fontId="6" fillId="0" borderId="51" xfId="69" applyNumberFormat="1" applyFont="1" applyFill="1" applyBorder="1" applyAlignment="1">
      <alignment horizontal="right" vertical="center"/>
      <protection/>
    </xf>
    <xf numFmtId="182" fontId="7" fillId="0" borderId="54" xfId="69" applyNumberFormat="1" applyFont="1" applyBorder="1" applyAlignment="1">
      <alignment vertical="center"/>
      <protection/>
    </xf>
    <xf numFmtId="178" fontId="6" fillId="0" borderId="55" xfId="69" applyNumberFormat="1" applyFont="1" applyFill="1" applyBorder="1" applyAlignment="1">
      <alignment horizontal="right" vertical="center"/>
      <protection/>
    </xf>
    <xf numFmtId="0" fontId="100" fillId="0" borderId="51" xfId="69" applyFont="1" applyBorder="1" applyAlignment="1">
      <alignment vertical="center"/>
      <protection/>
    </xf>
    <xf numFmtId="182" fontId="101" fillId="0" borderId="48" xfId="69" applyNumberFormat="1" applyFont="1" applyBorder="1" applyAlignment="1">
      <alignment vertical="center"/>
      <protection/>
    </xf>
    <xf numFmtId="41" fontId="100" fillId="0" borderId="42" xfId="52" applyFont="1" applyBorder="1" applyAlignment="1">
      <alignment horizontal="right" vertical="center"/>
    </xf>
    <xf numFmtId="43" fontId="85" fillId="0" borderId="0" xfId="50" applyNumberFormat="1" applyFont="1" applyFill="1" applyAlignment="1">
      <alignment horizontal="center" vertical="center"/>
    </xf>
    <xf numFmtId="0" fontId="101" fillId="0" borderId="48" xfId="69" applyFont="1" applyBorder="1" applyAlignment="1">
      <alignment horizontal="center" vertical="center"/>
      <protection/>
    </xf>
    <xf numFmtId="0" fontId="6" fillId="0" borderId="79" xfId="69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178" fontId="6" fillId="0" borderId="50" xfId="69" applyNumberFormat="1" applyFont="1" applyFill="1" applyBorder="1" applyAlignment="1">
      <alignment horizontal="right" vertical="center"/>
      <protection/>
    </xf>
    <xf numFmtId="0" fontId="6" fillId="0" borderId="79" xfId="69" applyFont="1" applyBorder="1" applyAlignment="1">
      <alignment vertical="center"/>
      <protection/>
    </xf>
    <xf numFmtId="41" fontId="8" fillId="0" borderId="42" xfId="52" applyFont="1" applyBorder="1" applyAlignment="1">
      <alignment horizontal="right" vertical="center"/>
    </xf>
    <xf numFmtId="178" fontId="8" fillId="0" borderId="51" xfId="69" applyNumberFormat="1" applyFont="1" applyFill="1" applyBorder="1" applyAlignment="1">
      <alignment horizontal="right" vertical="center"/>
      <protection/>
    </xf>
    <xf numFmtId="0" fontId="102" fillId="0" borderId="0" xfId="69" applyFont="1" applyBorder="1" applyAlignment="1">
      <alignment horizontal="center" vertical="center" wrapText="1"/>
      <protection/>
    </xf>
    <xf numFmtId="0" fontId="6" fillId="0" borderId="80" xfId="69" applyFont="1" applyBorder="1" applyAlignment="1">
      <alignment horizontal="center" vertical="center"/>
      <protection/>
    </xf>
    <xf numFmtId="178" fontId="6" fillId="0" borderId="74" xfId="69" applyNumberFormat="1" applyFont="1" applyFill="1" applyBorder="1" applyAlignment="1">
      <alignment horizontal="right" vertical="center"/>
      <protection/>
    </xf>
    <xf numFmtId="178" fontId="6" fillId="0" borderId="45" xfId="69" applyNumberFormat="1" applyFont="1" applyFill="1" applyBorder="1" applyAlignment="1">
      <alignment horizontal="right" vertical="center"/>
      <protection/>
    </xf>
    <xf numFmtId="0" fontId="6" fillId="0" borderId="75" xfId="69" applyFont="1" applyBorder="1" applyAlignment="1">
      <alignment vertical="center" wrapText="1"/>
      <protection/>
    </xf>
    <xf numFmtId="182" fontId="7" fillId="0" borderId="76" xfId="52" applyNumberFormat="1" applyFont="1" applyBorder="1" applyAlignment="1">
      <alignment vertical="center"/>
    </xf>
    <xf numFmtId="178" fontId="7" fillId="0" borderId="76" xfId="69" applyNumberFormat="1" applyFont="1" applyBorder="1" applyAlignment="1">
      <alignment horizontal="center" vertical="center"/>
      <protection/>
    </xf>
    <xf numFmtId="0" fontId="7" fillId="0" borderId="76" xfId="69" applyFont="1" applyBorder="1" applyAlignment="1">
      <alignment horizontal="center" vertical="center"/>
      <protection/>
    </xf>
    <xf numFmtId="41" fontId="6" fillId="0" borderId="70" xfId="52" applyFont="1" applyBorder="1" applyAlignment="1">
      <alignment horizontal="right" vertical="center"/>
    </xf>
    <xf numFmtId="9" fontId="90" fillId="0" borderId="77" xfId="52" applyNumberFormat="1" applyFont="1" applyBorder="1" applyAlignment="1">
      <alignment vertical="center"/>
    </xf>
    <xf numFmtId="41" fontId="7" fillId="0" borderId="48" xfId="52" applyFont="1" applyBorder="1" applyAlignment="1">
      <alignment vertical="center"/>
    </xf>
    <xf numFmtId="0" fontId="6" fillId="0" borderId="55" xfId="69" applyFont="1" applyFill="1" applyBorder="1" applyAlignment="1">
      <alignment vertical="center"/>
      <protection/>
    </xf>
    <xf numFmtId="182" fontId="7" fillId="0" borderId="54" xfId="69" applyNumberFormat="1" applyFont="1" applyFill="1" applyBorder="1" applyAlignment="1">
      <alignment vertical="center"/>
      <protection/>
    </xf>
    <xf numFmtId="41" fontId="6" fillId="0" borderId="64" xfId="52" applyFont="1" applyFill="1" applyBorder="1" applyAlignment="1">
      <alignment horizontal="right" vertical="center"/>
    </xf>
    <xf numFmtId="41" fontId="6" fillId="0" borderId="39" xfId="52" applyFont="1" applyFill="1" applyBorder="1" applyAlignment="1">
      <alignment horizontal="right" vertical="center"/>
    </xf>
    <xf numFmtId="0" fontId="100" fillId="0" borderId="53" xfId="69" applyFont="1" applyBorder="1" applyAlignment="1">
      <alignment vertical="center"/>
      <protection/>
    </xf>
    <xf numFmtId="182" fontId="101" fillId="0" borderId="53" xfId="52" applyNumberFormat="1" applyFont="1" applyBorder="1" applyAlignment="1">
      <alignment vertical="center"/>
    </xf>
    <xf numFmtId="178" fontId="101" fillId="0" borderId="53" xfId="69" applyNumberFormat="1" applyFont="1" applyBorder="1" applyAlignment="1">
      <alignment horizontal="center" vertical="center"/>
      <protection/>
    </xf>
    <xf numFmtId="0" fontId="101" fillId="0" borderId="53" xfId="69" applyFont="1" applyBorder="1" applyAlignment="1">
      <alignment horizontal="center" vertical="center"/>
      <protection/>
    </xf>
    <xf numFmtId="41" fontId="100" fillId="0" borderId="41" xfId="52" applyFont="1" applyBorder="1" applyAlignment="1">
      <alignment horizontal="right" vertical="center"/>
    </xf>
    <xf numFmtId="0" fontId="100" fillId="0" borderId="54" xfId="69" applyFont="1" applyBorder="1" applyAlignment="1">
      <alignment vertical="center"/>
      <protection/>
    </xf>
    <xf numFmtId="182" fontId="101" fillId="0" borderId="54" xfId="52" applyNumberFormat="1" applyFont="1" applyBorder="1" applyAlignment="1">
      <alignment vertical="center"/>
    </xf>
    <xf numFmtId="178" fontId="101" fillId="0" borderId="54" xfId="69" applyNumberFormat="1" applyFont="1" applyBorder="1" applyAlignment="1">
      <alignment horizontal="center" vertical="center"/>
      <protection/>
    </xf>
    <xf numFmtId="0" fontId="100" fillId="0" borderId="48" xfId="69" applyFont="1" applyBorder="1" applyAlignment="1">
      <alignment vertical="center"/>
      <protection/>
    </xf>
    <xf numFmtId="182" fontId="101" fillId="0" borderId="48" xfId="52" applyNumberFormat="1" applyFont="1" applyBorder="1" applyAlignment="1">
      <alignment vertical="center"/>
    </xf>
    <xf numFmtId="178" fontId="101" fillId="0" borderId="48" xfId="69" applyNumberFormat="1" applyFont="1" applyBorder="1" applyAlignment="1">
      <alignment horizontal="center" vertical="center"/>
      <protection/>
    </xf>
    <xf numFmtId="0" fontId="100" fillId="0" borderId="51" xfId="69" applyFont="1" applyFill="1" applyBorder="1" applyAlignment="1">
      <alignment vertical="center"/>
      <protection/>
    </xf>
    <xf numFmtId="182" fontId="101" fillId="0" borderId="48" xfId="52" applyNumberFormat="1" applyFont="1" applyFill="1" applyBorder="1" applyAlignment="1">
      <alignment vertical="center"/>
    </xf>
    <xf numFmtId="41" fontId="100" fillId="0" borderId="81" xfId="52" applyFont="1" applyFill="1" applyBorder="1" applyAlignment="1">
      <alignment horizontal="right" vertical="center"/>
    </xf>
    <xf numFmtId="0" fontId="100" fillId="0" borderId="0" xfId="69" applyFont="1" applyBorder="1" applyAlignment="1">
      <alignment vertical="center"/>
      <protection/>
    </xf>
    <xf numFmtId="0" fontId="101" fillId="0" borderId="0" xfId="69" applyFont="1" applyBorder="1" applyAlignment="1">
      <alignment horizontal="center" vertical="center"/>
      <protection/>
    </xf>
    <xf numFmtId="0" fontId="100" fillId="0" borderId="52" xfId="69" applyFont="1" applyBorder="1" applyAlignment="1">
      <alignment vertical="center"/>
      <protection/>
    </xf>
    <xf numFmtId="41" fontId="100" fillId="0" borderId="57" xfId="52" applyFont="1" applyBorder="1" applyAlignment="1">
      <alignment horizontal="right" vertical="center"/>
    </xf>
    <xf numFmtId="178" fontId="89" fillId="0" borderId="38" xfId="69" applyNumberFormat="1" applyFont="1" applyFill="1" applyBorder="1" applyAlignment="1">
      <alignment horizontal="right" vertical="center"/>
      <protection/>
    </xf>
    <xf numFmtId="41" fontId="103" fillId="0" borderId="0" xfId="50" applyFont="1" applyFill="1" applyAlignment="1">
      <alignment horizontal="center" vertical="center"/>
    </xf>
    <xf numFmtId="0" fontId="100" fillId="0" borderId="53" xfId="69" applyFont="1" applyBorder="1" applyAlignment="1">
      <alignment horizontal="center" vertical="center"/>
      <protection/>
    </xf>
    <xf numFmtId="0" fontId="6" fillId="0" borderId="74" xfId="69" applyFont="1" applyFill="1" applyBorder="1" applyAlignment="1">
      <alignment horizontal="center" vertical="center"/>
      <protection/>
    </xf>
    <xf numFmtId="0" fontId="6" fillId="0" borderId="29" xfId="69" applyFont="1" applyFill="1" applyBorder="1" applyAlignment="1">
      <alignment vertical="center"/>
      <protection/>
    </xf>
    <xf numFmtId="178" fontId="6" fillId="0" borderId="28" xfId="69" applyNumberFormat="1" applyFont="1" applyFill="1" applyBorder="1" applyAlignment="1">
      <alignment vertical="center"/>
      <protection/>
    </xf>
    <xf numFmtId="178" fontId="6" fillId="0" borderId="29" xfId="69" applyNumberFormat="1" applyFont="1" applyFill="1" applyBorder="1" applyAlignment="1">
      <alignment vertical="center"/>
      <protection/>
    </xf>
    <xf numFmtId="9" fontId="90" fillId="0" borderId="82" xfId="52" applyNumberFormat="1" applyFont="1" applyBorder="1" applyAlignment="1">
      <alignment vertical="center"/>
    </xf>
    <xf numFmtId="41" fontId="89" fillId="0" borderId="0" xfId="50" applyFont="1" applyFill="1" applyAlignment="1">
      <alignment horizontal="left" vertical="center"/>
    </xf>
    <xf numFmtId="0" fontId="89" fillId="0" borderId="53" xfId="69" applyFont="1" applyBorder="1" applyAlignment="1">
      <alignment vertical="center"/>
      <protection/>
    </xf>
    <xf numFmtId="41" fontId="89" fillId="0" borderId="41" xfId="52" applyFont="1" applyBorder="1" applyAlignment="1">
      <alignment horizontal="right" vertical="center"/>
    </xf>
    <xf numFmtId="41" fontId="82" fillId="0" borderId="39" xfId="50" applyFont="1" applyFill="1" applyBorder="1" applyAlignment="1">
      <alignment horizontal="center" vertical="center"/>
    </xf>
    <xf numFmtId="41" fontId="88" fillId="0" borderId="75" xfId="53" applyFont="1" applyFill="1" applyBorder="1" applyAlignment="1">
      <alignment horizontal="right" vertical="center"/>
    </xf>
    <xf numFmtId="9" fontId="87" fillId="0" borderId="83" xfId="44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6" fillId="0" borderId="44" xfId="69" applyFont="1" applyBorder="1" applyAlignment="1">
      <alignment horizontal="center" vertical="center"/>
      <protection/>
    </xf>
    <xf numFmtId="0" fontId="6" fillId="0" borderId="74" xfId="69" applyFont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41" fontId="86" fillId="0" borderId="10" xfId="50" applyFont="1" applyBorder="1" applyAlignment="1">
      <alignment horizontal="right" vertical="center"/>
    </xf>
    <xf numFmtId="41" fontId="86" fillId="0" borderId="10" xfId="50" applyFont="1" applyBorder="1" applyAlignment="1">
      <alignment vertical="center"/>
    </xf>
    <xf numFmtId="41" fontId="104" fillId="0" borderId="0" xfId="50" applyFont="1" applyFill="1" applyBorder="1" applyAlignment="1">
      <alignment horizontal="center" vertical="center"/>
    </xf>
    <xf numFmtId="41" fontId="86" fillId="0" borderId="45" xfId="50" applyFont="1" applyBorder="1" applyAlignment="1">
      <alignment horizontal="center" vertical="center"/>
    </xf>
    <xf numFmtId="41" fontId="86" fillId="0" borderId="0" xfId="50" applyFont="1" applyAlignment="1">
      <alignment vertical="center"/>
    </xf>
    <xf numFmtId="0" fontId="86" fillId="0" borderId="11" xfId="0" applyFont="1" applyBorder="1" applyAlignment="1">
      <alignment horizontal="center" vertical="center"/>
    </xf>
    <xf numFmtId="0" fontId="86" fillId="0" borderId="45" xfId="0" applyFont="1" applyBorder="1" applyAlignment="1">
      <alignment horizontal="center" vertical="center" wrapText="1"/>
    </xf>
    <xf numFmtId="0" fontId="105" fillId="0" borderId="45" xfId="0" applyFont="1" applyBorder="1" applyAlignment="1">
      <alignment horizontal="center" vertical="center" wrapText="1"/>
    </xf>
    <xf numFmtId="177" fontId="86" fillId="0" borderId="45" xfId="68" applyNumberFormat="1" applyFont="1" applyBorder="1" applyAlignment="1">
      <alignment horizontal="right" vertical="center"/>
      <protection/>
    </xf>
    <xf numFmtId="0" fontId="0" fillId="0" borderId="45" xfId="0" applyBorder="1" applyAlignment="1">
      <alignment vertical="center"/>
    </xf>
    <xf numFmtId="41" fontId="86" fillId="0" borderId="45" xfId="50" applyFont="1" applyBorder="1" applyAlignment="1">
      <alignment vertical="center"/>
    </xf>
    <xf numFmtId="0" fontId="86" fillId="0" borderId="45" xfId="68" applyFont="1" applyBorder="1" applyAlignment="1">
      <alignment vertical="center" wrapText="1"/>
      <protection/>
    </xf>
    <xf numFmtId="41" fontId="0" fillId="0" borderId="45" xfId="50" applyFont="1" applyBorder="1" applyAlignment="1">
      <alignment vertical="center"/>
    </xf>
    <xf numFmtId="181" fontId="7" fillId="0" borderId="0" xfId="52" applyNumberFormat="1" applyFont="1" applyBorder="1" applyAlignment="1">
      <alignment horizontal="center" vertical="center"/>
    </xf>
    <xf numFmtId="180" fontId="7" fillId="0" borderId="0" xfId="52" applyNumberFormat="1" applyFont="1" applyBorder="1" applyAlignment="1">
      <alignment horizontal="center" vertical="center"/>
    </xf>
    <xf numFmtId="180" fontId="7" fillId="0" borderId="54" xfId="52" applyNumberFormat="1" applyFont="1" applyBorder="1" applyAlignment="1">
      <alignment horizontal="center" vertical="center"/>
    </xf>
    <xf numFmtId="181" fontId="7" fillId="0" borderId="54" xfId="52" applyNumberFormat="1" applyFont="1" applyBorder="1" applyAlignment="1">
      <alignment horizontal="center" vertical="center"/>
    </xf>
    <xf numFmtId="180" fontId="101" fillId="0" borderId="0" xfId="52" applyNumberFormat="1" applyFont="1" applyBorder="1" applyAlignment="1">
      <alignment horizontal="center" vertical="center"/>
    </xf>
    <xf numFmtId="181" fontId="101" fillId="0" borderId="0" xfId="52" applyNumberFormat="1" applyFont="1" applyBorder="1" applyAlignment="1">
      <alignment horizontal="center" vertical="center"/>
    </xf>
    <xf numFmtId="180" fontId="101" fillId="0" borderId="48" xfId="52" applyNumberFormat="1" applyFont="1" applyBorder="1" applyAlignment="1">
      <alignment horizontal="center" vertical="center"/>
    </xf>
    <xf numFmtId="178" fontId="7" fillId="0" borderId="54" xfId="69" applyNumberFormat="1" applyFont="1" applyFill="1" applyBorder="1" applyAlignment="1">
      <alignment horizontal="center" vertical="center"/>
      <protection/>
    </xf>
    <xf numFmtId="180" fontId="106" fillId="0" borderId="54" xfId="52" applyNumberFormat="1" applyFont="1" applyBorder="1" applyAlignment="1">
      <alignment horizontal="center" vertical="center"/>
    </xf>
    <xf numFmtId="181" fontId="106" fillId="0" borderId="54" xfId="52" applyNumberFormat="1" applyFont="1" applyBorder="1" applyAlignment="1">
      <alignment horizontal="center" vertical="center"/>
    </xf>
    <xf numFmtId="178" fontId="101" fillId="0" borderId="48" xfId="69" applyNumberFormat="1" applyFont="1" applyFill="1" applyBorder="1" applyAlignment="1">
      <alignment horizontal="center" vertical="center"/>
      <protection/>
    </xf>
    <xf numFmtId="181" fontId="101" fillId="0" borderId="48" xfId="52" applyNumberFormat="1" applyFont="1" applyBorder="1" applyAlignment="1">
      <alignment horizontal="center" vertical="center"/>
    </xf>
    <xf numFmtId="187" fontId="101" fillId="0" borderId="0" xfId="52" applyNumberFormat="1" applyFont="1" applyBorder="1" applyAlignment="1">
      <alignment horizontal="center" vertical="center"/>
    </xf>
    <xf numFmtId="187" fontId="101" fillId="0" borderId="53" xfId="52" applyNumberFormat="1" applyFont="1" applyBorder="1" applyAlignment="1">
      <alignment horizontal="center" vertical="center"/>
    </xf>
    <xf numFmtId="181" fontId="101" fillId="0" borderId="53" xfId="52" applyNumberFormat="1" applyFont="1" applyBorder="1" applyAlignment="1">
      <alignment horizontal="center" vertical="center"/>
    </xf>
    <xf numFmtId="0" fontId="102" fillId="0" borderId="0" xfId="69" applyFont="1" applyBorder="1" applyAlignment="1">
      <alignment horizontal="center"/>
      <protection/>
    </xf>
    <xf numFmtId="0" fontId="5" fillId="0" borderId="54" xfId="69" applyBorder="1" applyAlignment="1">
      <alignment horizontal="center"/>
      <protection/>
    </xf>
    <xf numFmtId="0" fontId="5" fillId="0" borderId="0" xfId="69" applyBorder="1" applyAlignment="1">
      <alignment horizontal="center"/>
      <protection/>
    </xf>
    <xf numFmtId="181" fontId="101" fillId="0" borderId="54" xfId="52" applyNumberFormat="1" applyFont="1" applyBorder="1" applyAlignment="1">
      <alignment horizontal="center" vertical="center"/>
    </xf>
    <xf numFmtId="181" fontId="7" fillId="0" borderId="48" xfId="52" applyNumberFormat="1" applyFont="1" applyBorder="1" applyAlignment="1">
      <alignment horizontal="center" vertical="center"/>
    </xf>
    <xf numFmtId="0" fontId="5" fillId="0" borderId="48" xfId="69" applyBorder="1" applyAlignment="1">
      <alignment horizontal="center"/>
      <protection/>
    </xf>
    <xf numFmtId="181" fontId="7" fillId="0" borderId="76" xfId="52" applyNumberFormat="1" applyFont="1" applyBorder="1" applyAlignment="1">
      <alignment horizontal="center" vertical="center"/>
    </xf>
    <xf numFmtId="41" fontId="0" fillId="0" borderId="52" xfId="50" applyFont="1" applyBorder="1" applyAlignment="1">
      <alignment horizontal="right" vertical="center"/>
    </xf>
    <xf numFmtId="0" fontId="86" fillId="0" borderId="45" xfId="68" applyFont="1" applyBorder="1" applyAlignment="1">
      <alignment horizontal="center" vertical="center"/>
      <protection/>
    </xf>
    <xf numFmtId="0" fontId="86" fillId="0" borderId="10" xfId="71" applyFont="1" applyBorder="1" applyAlignment="1">
      <alignment horizontal="left" vertical="center" wrapText="1"/>
      <protection/>
    </xf>
    <xf numFmtId="41" fontId="0" fillId="0" borderId="10" xfId="54" applyFont="1" applyBorder="1" applyAlignment="1">
      <alignment vertical="center"/>
    </xf>
    <xf numFmtId="41" fontId="0" fillId="0" borderId="39" xfId="54" applyFont="1" applyBorder="1" applyAlignment="1">
      <alignment horizontal="center" vertical="center"/>
    </xf>
    <xf numFmtId="0" fontId="86" fillId="0" borderId="39" xfId="71" applyFont="1" applyBorder="1" applyAlignment="1">
      <alignment horizontal="left" vertical="center" wrapText="1"/>
      <protection/>
    </xf>
    <xf numFmtId="0" fontId="0" fillId="0" borderId="10" xfId="71" applyBorder="1" applyAlignment="1">
      <alignment horizontal="center" vertical="center" wrapText="1"/>
      <protection/>
    </xf>
    <xf numFmtId="0" fontId="0" fillId="0" borderId="10" xfId="7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86" fillId="0" borderId="40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/>
    </xf>
    <xf numFmtId="0" fontId="86" fillId="0" borderId="39" xfId="0" applyFont="1" applyBorder="1" applyAlignment="1">
      <alignment horizontal="center" vertical="center" wrapText="1"/>
    </xf>
    <xf numFmtId="177" fontId="86" fillId="0" borderId="39" xfId="68" applyNumberFormat="1" applyFont="1" applyBorder="1" applyAlignment="1">
      <alignment horizontal="right" vertical="center"/>
      <protection/>
    </xf>
    <xf numFmtId="41" fontId="86" fillId="0" borderId="39" xfId="50" applyFont="1" applyBorder="1" applyAlignment="1">
      <alignment horizontal="right" vertical="center"/>
    </xf>
    <xf numFmtId="0" fontId="86" fillId="0" borderId="39" xfId="0" applyFont="1" applyBorder="1" applyAlignment="1">
      <alignment horizontal="left" vertical="center" wrapText="1"/>
    </xf>
    <xf numFmtId="41" fontId="0" fillId="0" borderId="39" xfId="50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177" fontId="0" fillId="0" borderId="8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1" fontId="0" fillId="0" borderId="85" xfId="5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1" fontId="107" fillId="0" borderId="0" xfId="50" applyFont="1" applyFill="1" applyAlignment="1">
      <alignment horizontal="center" vertical="center"/>
    </xf>
    <xf numFmtId="41" fontId="108" fillId="0" borderId="0" xfId="50" applyFont="1" applyFill="1" applyAlignment="1">
      <alignment horizontal="center" vertical="center"/>
    </xf>
    <xf numFmtId="41" fontId="85" fillId="0" borderId="0" xfId="50" applyFont="1" applyFill="1" applyBorder="1" applyAlignment="1">
      <alignment horizontal="center" vertical="center"/>
    </xf>
    <xf numFmtId="9" fontId="88" fillId="0" borderId="13" xfId="50" applyNumberFormat="1" applyFont="1" applyFill="1" applyBorder="1" applyAlignment="1">
      <alignment horizontal="right" vertical="center"/>
    </xf>
    <xf numFmtId="9" fontId="88" fillId="0" borderId="12" xfId="50" applyNumberFormat="1" applyFont="1" applyFill="1" applyBorder="1" applyAlignment="1">
      <alignment horizontal="right" vertical="center"/>
    </xf>
    <xf numFmtId="9" fontId="88" fillId="0" borderId="78" xfId="50" applyNumberFormat="1" applyFont="1" applyFill="1" applyBorder="1" applyAlignment="1">
      <alignment horizontal="right" vertical="center"/>
    </xf>
    <xf numFmtId="9" fontId="88" fillId="0" borderId="84" xfId="50" applyNumberFormat="1" applyFont="1" applyFill="1" applyBorder="1" applyAlignment="1">
      <alignment horizontal="right" vertical="center"/>
    </xf>
    <xf numFmtId="183" fontId="88" fillId="0" borderId="51" xfId="44" applyNumberFormat="1" applyFont="1" applyFill="1" applyBorder="1" applyAlignment="1">
      <alignment horizontal="right" vertical="center"/>
    </xf>
    <xf numFmtId="183" fontId="88" fillId="0" borderId="71" xfId="44" applyNumberFormat="1" applyFont="1" applyFill="1" applyBorder="1" applyAlignment="1">
      <alignment horizontal="right" vertical="center"/>
    </xf>
    <xf numFmtId="9" fontId="88" fillId="0" borderId="12" xfId="44" applyFont="1" applyFill="1" applyBorder="1" applyAlignment="1">
      <alignment horizontal="right" vertical="center"/>
    </xf>
    <xf numFmtId="41" fontId="85" fillId="0" borderId="82" xfId="50" applyFont="1" applyFill="1" applyBorder="1" applyAlignment="1">
      <alignment horizontal="center" vertical="center"/>
    </xf>
    <xf numFmtId="9" fontId="88" fillId="0" borderId="87" xfId="44" applyNumberFormat="1" applyFont="1" applyFill="1" applyBorder="1" applyAlignment="1">
      <alignment horizontal="right" vertical="center"/>
    </xf>
    <xf numFmtId="9" fontId="88" fillId="0" borderId="51" xfId="44" applyNumberFormat="1" applyFont="1" applyFill="1" applyBorder="1" applyAlignment="1">
      <alignment horizontal="right" vertical="center"/>
    </xf>
    <xf numFmtId="9" fontId="3" fillId="0" borderId="78" xfId="69" applyNumberFormat="1" applyFont="1" applyBorder="1" applyAlignment="1">
      <alignment horizontal="right" vertical="center"/>
      <protection/>
    </xf>
    <xf numFmtId="9" fontId="90" fillId="0" borderId="82" xfId="52" applyNumberFormat="1" applyFont="1" applyBorder="1" applyAlignment="1">
      <alignment vertical="center" wrapText="1"/>
    </xf>
    <xf numFmtId="0" fontId="6" fillId="0" borderId="30" xfId="69" applyFont="1" applyFill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178" fontId="6" fillId="0" borderId="39" xfId="69" applyNumberFormat="1" applyFont="1" applyFill="1" applyBorder="1" applyAlignment="1">
      <alignment vertical="center"/>
      <protection/>
    </xf>
    <xf numFmtId="178" fontId="6" fillId="0" borderId="42" xfId="69" applyNumberFormat="1" applyFont="1" applyBorder="1" applyAlignment="1">
      <alignment vertical="center"/>
      <protection/>
    </xf>
    <xf numFmtId="0" fontId="6" fillId="0" borderId="48" xfId="69" applyFont="1" applyBorder="1" applyAlignment="1">
      <alignment horizontal="center" vertical="center"/>
      <protection/>
    </xf>
    <xf numFmtId="41" fontId="6" fillId="0" borderId="42" xfId="52" applyFont="1" applyBorder="1" applyAlignment="1">
      <alignment vertical="center"/>
    </xf>
    <xf numFmtId="178" fontId="6" fillId="0" borderId="38" xfId="69" applyNumberFormat="1" applyFont="1" applyBorder="1" applyAlignment="1">
      <alignment vertical="center"/>
      <protection/>
    </xf>
    <xf numFmtId="0" fontId="6" fillId="0" borderId="55" xfId="69" applyFont="1" applyFill="1" applyBorder="1" applyAlignment="1">
      <alignment horizontal="left" vertical="center"/>
      <protection/>
    </xf>
    <xf numFmtId="179" fontId="7" fillId="0" borderId="54" xfId="69" applyNumberFormat="1" applyFont="1" applyBorder="1" applyAlignment="1">
      <alignment vertical="center"/>
      <protection/>
    </xf>
    <xf numFmtId="0" fontId="6" fillId="0" borderId="54" xfId="69" applyFont="1" applyBorder="1" applyAlignment="1">
      <alignment horizontal="center" vertical="center"/>
      <protection/>
    </xf>
    <xf numFmtId="181" fontId="7" fillId="0" borderId="54" xfId="69" applyNumberFormat="1" applyFont="1" applyBorder="1" applyAlignment="1">
      <alignment vertical="center"/>
      <protection/>
    </xf>
    <xf numFmtId="0" fontId="6" fillId="0" borderId="54" xfId="69" applyFont="1" applyBorder="1" applyAlignment="1">
      <alignment vertical="center"/>
      <protection/>
    </xf>
    <xf numFmtId="41" fontId="6" fillId="0" borderId="38" xfId="52" applyFont="1" applyBorder="1" applyAlignment="1">
      <alignment vertical="center"/>
    </xf>
    <xf numFmtId="9" fontId="3" fillId="0" borderId="56" xfId="69" applyNumberFormat="1" applyFont="1" applyBorder="1" applyAlignment="1">
      <alignment horizontal="right" vertical="center"/>
      <protection/>
    </xf>
    <xf numFmtId="0" fontId="3" fillId="0" borderId="39" xfId="69" applyFont="1" applyFill="1" applyBorder="1" applyAlignment="1">
      <alignment horizontal="center" vertical="center"/>
      <protection/>
    </xf>
    <xf numFmtId="41" fontId="6" fillId="0" borderId="28" xfId="52" applyFont="1" applyBorder="1" applyAlignment="1">
      <alignment vertical="center"/>
    </xf>
    <xf numFmtId="0" fontId="6" fillId="0" borderId="30" xfId="69" applyFont="1" applyBorder="1" applyAlignment="1">
      <alignment horizontal="center" vertical="center"/>
      <protection/>
    </xf>
    <xf numFmtId="178" fontId="6" fillId="0" borderId="55" xfId="69" applyNumberFormat="1" applyFont="1" applyBorder="1" applyAlignment="1">
      <alignment vertical="center" wrapText="1"/>
      <protection/>
    </xf>
    <xf numFmtId="178" fontId="6" fillId="0" borderId="54" xfId="69" applyNumberFormat="1" applyFont="1" applyBorder="1" applyAlignment="1">
      <alignment horizontal="center" vertical="center"/>
      <protection/>
    </xf>
    <xf numFmtId="178" fontId="6" fillId="0" borderId="38" xfId="0" applyNumberFormat="1" applyFont="1" applyBorder="1" applyAlignment="1">
      <alignment vertical="center"/>
    </xf>
    <xf numFmtId="0" fontId="6" fillId="0" borderId="35" xfId="69" applyFont="1" applyFill="1" applyBorder="1" applyAlignment="1">
      <alignment horizontal="center" vertical="center" shrinkToFit="1"/>
      <protection/>
    </xf>
    <xf numFmtId="176" fontId="109" fillId="0" borderId="0" xfId="53" applyNumberFormat="1" applyFont="1" applyFill="1" applyBorder="1" applyAlignment="1">
      <alignment vertical="center" wrapText="1"/>
    </xf>
    <xf numFmtId="0" fontId="73" fillId="0" borderId="35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6" fillId="0" borderId="88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86" fillId="0" borderId="89" xfId="0" applyFont="1" applyBorder="1" applyAlignment="1">
      <alignment horizontal="center" vertical="center"/>
    </xf>
    <xf numFmtId="0" fontId="86" fillId="0" borderId="90" xfId="0" applyFont="1" applyBorder="1" applyAlignment="1">
      <alignment horizontal="center" vertical="center"/>
    </xf>
    <xf numFmtId="0" fontId="86" fillId="0" borderId="91" xfId="0" applyFont="1" applyBorder="1" applyAlignment="1">
      <alignment horizontal="center" vertical="center" wrapText="1"/>
    </xf>
    <xf numFmtId="0" fontId="86" fillId="0" borderId="92" xfId="0" applyFont="1" applyBorder="1" applyAlignment="1">
      <alignment horizontal="center" vertical="center" wrapText="1"/>
    </xf>
    <xf numFmtId="0" fontId="86" fillId="0" borderId="93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86" fillId="0" borderId="95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/>
    </xf>
    <xf numFmtId="0" fontId="86" fillId="0" borderId="96" xfId="0" applyFont="1" applyBorder="1" applyAlignment="1">
      <alignment horizontal="center" vertical="center" wrapText="1"/>
    </xf>
    <xf numFmtId="0" fontId="86" fillId="0" borderId="61" xfId="0" applyFont="1" applyBorder="1" applyAlignment="1">
      <alignment horizontal="center" vertical="center"/>
    </xf>
    <xf numFmtId="0" fontId="86" fillId="0" borderId="97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6" fillId="0" borderId="62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6" fillId="0" borderId="99" xfId="0" applyFont="1" applyBorder="1" applyAlignment="1">
      <alignment horizontal="left" vertical="center" wrapText="1"/>
    </xf>
    <xf numFmtId="0" fontId="86" fillId="0" borderId="63" xfId="0" applyFont="1" applyBorder="1" applyAlignment="1">
      <alignment horizontal="left" vertical="center" wrapText="1"/>
    </xf>
    <xf numFmtId="0" fontId="86" fillId="0" borderId="100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 wrapText="1"/>
    </xf>
    <xf numFmtId="0" fontId="86" fillId="0" borderId="64" xfId="0" applyFont="1" applyBorder="1" applyAlignment="1">
      <alignment horizontal="center" vertical="center"/>
    </xf>
    <xf numFmtId="41" fontId="84" fillId="0" borderId="10" xfId="50" applyFont="1" applyFill="1" applyBorder="1" applyAlignment="1">
      <alignment horizontal="center" vertical="center"/>
    </xf>
    <xf numFmtId="41" fontId="87" fillId="0" borderId="52" xfId="50" applyFont="1" applyFill="1" applyBorder="1" applyAlignment="1">
      <alignment horizontal="center" vertical="center"/>
    </xf>
    <xf numFmtId="41" fontId="87" fillId="0" borderId="41" xfId="50" applyFont="1" applyFill="1" applyBorder="1" applyAlignment="1">
      <alignment horizontal="center" vertical="center"/>
    </xf>
    <xf numFmtId="41" fontId="87" fillId="0" borderId="52" xfId="53" applyFont="1" applyFill="1" applyBorder="1" applyAlignment="1">
      <alignment horizontal="center" vertical="center"/>
    </xf>
    <xf numFmtId="41" fontId="87" fillId="0" borderId="41" xfId="53" applyFont="1" applyFill="1" applyBorder="1" applyAlignment="1">
      <alignment horizontal="center" vertical="center"/>
    </xf>
    <xf numFmtId="41" fontId="87" fillId="0" borderId="55" xfId="50" applyFont="1" applyFill="1" applyBorder="1" applyAlignment="1">
      <alignment horizontal="center" vertical="center"/>
    </xf>
    <xf numFmtId="41" fontId="87" fillId="0" borderId="38" xfId="50" applyFont="1" applyFill="1" applyBorder="1" applyAlignment="1">
      <alignment horizontal="center" vertical="center"/>
    </xf>
    <xf numFmtId="41" fontId="87" fillId="0" borderId="101" xfId="50" applyFont="1" applyFill="1" applyBorder="1" applyAlignment="1">
      <alignment horizontal="center" vertical="center"/>
    </xf>
    <xf numFmtId="41" fontId="87" fillId="0" borderId="102" xfId="50" applyFont="1" applyFill="1" applyBorder="1" applyAlignment="1">
      <alignment horizontal="center" vertical="center"/>
    </xf>
    <xf numFmtId="41" fontId="87" fillId="0" borderId="103" xfId="50" applyFont="1" applyFill="1" applyBorder="1" applyAlignment="1">
      <alignment horizontal="center" vertical="center"/>
    </xf>
    <xf numFmtId="41" fontId="87" fillId="0" borderId="104" xfId="50" applyFont="1" applyFill="1" applyBorder="1" applyAlignment="1">
      <alignment horizontal="center" vertical="center" wrapText="1"/>
    </xf>
    <xf numFmtId="41" fontId="87" fillId="0" borderId="31" xfId="50" applyFont="1" applyFill="1" applyBorder="1" applyAlignment="1">
      <alignment horizontal="center" vertical="center"/>
    </xf>
    <xf numFmtId="176" fontId="87" fillId="0" borderId="105" xfId="50" applyNumberFormat="1" applyFont="1" applyFill="1" applyBorder="1" applyAlignment="1">
      <alignment horizontal="center" vertical="center" wrapText="1"/>
    </xf>
    <xf numFmtId="176" fontId="87" fillId="0" borderId="106" xfId="50" applyNumberFormat="1" applyFont="1" applyFill="1" applyBorder="1" applyAlignment="1">
      <alignment horizontal="center" vertical="center" wrapText="1"/>
    </xf>
    <xf numFmtId="41" fontId="87" fillId="0" borderId="107" xfId="50" applyFont="1" applyFill="1" applyBorder="1" applyAlignment="1">
      <alignment horizontal="center" vertical="center"/>
    </xf>
    <xf numFmtId="41" fontId="87" fillId="0" borderId="39" xfId="50" applyFont="1" applyFill="1" applyBorder="1" applyAlignment="1">
      <alignment horizontal="center" vertical="center"/>
    </xf>
    <xf numFmtId="41" fontId="87" fillId="0" borderId="35" xfId="53" applyFont="1" applyFill="1" applyBorder="1" applyAlignment="1">
      <alignment horizontal="center" vertical="center"/>
    </xf>
    <xf numFmtId="41" fontId="98" fillId="0" borderId="108" xfId="53" applyFont="1" applyFill="1" applyBorder="1" applyAlignment="1">
      <alignment horizontal="center" vertical="center"/>
    </xf>
    <xf numFmtId="41" fontId="98" fillId="0" borderId="102" xfId="53" applyFont="1" applyFill="1" applyBorder="1" applyAlignment="1">
      <alignment horizontal="center" vertical="center"/>
    </xf>
    <xf numFmtId="41" fontId="98" fillId="0" borderId="109" xfId="53" applyFont="1" applyFill="1" applyBorder="1" applyAlignment="1">
      <alignment horizontal="center" vertical="center"/>
    </xf>
    <xf numFmtId="41" fontId="98" fillId="0" borderId="104" xfId="53" applyFont="1" applyFill="1" applyBorder="1" applyAlignment="1">
      <alignment horizontal="center" vertical="center"/>
    </xf>
    <xf numFmtId="41" fontId="98" fillId="0" borderId="110" xfId="53" applyFont="1" applyFill="1" applyBorder="1" applyAlignment="1">
      <alignment horizontal="center" vertical="center" wrapText="1"/>
    </xf>
    <xf numFmtId="41" fontId="98" fillId="0" borderId="111" xfId="53" applyFont="1" applyFill="1" applyBorder="1" applyAlignment="1">
      <alignment horizontal="center" vertical="center" wrapText="1"/>
    </xf>
    <xf numFmtId="41" fontId="87" fillId="0" borderId="112" xfId="50" applyFont="1" applyFill="1" applyBorder="1" applyAlignment="1">
      <alignment horizontal="center" vertical="center" wrapText="1"/>
    </xf>
    <xf numFmtId="41" fontId="87" fillId="0" borderId="113" xfId="50" applyFont="1" applyFill="1" applyBorder="1" applyAlignment="1">
      <alignment horizontal="center" vertical="center" wrapText="1"/>
    </xf>
    <xf numFmtId="41" fontId="111" fillId="0" borderId="0" xfId="50" applyFont="1" applyFill="1" applyBorder="1" applyAlignment="1">
      <alignment horizontal="center" vertical="center"/>
    </xf>
    <xf numFmtId="41" fontId="112" fillId="0" borderId="0" xfId="50" applyFont="1" applyFill="1" applyBorder="1" applyAlignment="1">
      <alignment horizontal="center" vertical="center"/>
    </xf>
    <xf numFmtId="41" fontId="87" fillId="0" borderId="40" xfId="53" applyFont="1" applyFill="1" applyBorder="1" applyAlignment="1">
      <alignment horizontal="center" vertical="center"/>
    </xf>
    <xf numFmtId="41" fontId="87" fillId="0" borderId="39" xfId="53" applyFont="1" applyFill="1" applyBorder="1" applyAlignment="1">
      <alignment horizontal="center" vertical="center"/>
    </xf>
    <xf numFmtId="0" fontId="9" fillId="0" borderId="110" xfId="69" applyFont="1" applyBorder="1" applyAlignment="1">
      <alignment horizontal="center" vertical="center"/>
      <protection/>
    </xf>
    <xf numFmtId="0" fontId="9" fillId="0" borderId="114" xfId="69" applyFont="1" applyBorder="1" applyAlignment="1">
      <alignment horizontal="center" vertical="center"/>
      <protection/>
    </xf>
    <xf numFmtId="0" fontId="6" fillId="0" borderId="115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116" xfId="69" applyFont="1" applyFill="1" applyBorder="1" applyAlignment="1">
      <alignment horizontal="center" vertical="center"/>
      <protection/>
    </xf>
    <xf numFmtId="178" fontId="6" fillId="0" borderId="52" xfId="69" applyNumberFormat="1" applyFont="1" applyBorder="1" applyAlignment="1">
      <alignment horizontal="right" vertical="center"/>
      <protection/>
    </xf>
    <xf numFmtId="178" fontId="6" fillId="0" borderId="53" xfId="69" applyNumberFormat="1" applyFont="1" applyBorder="1" applyAlignment="1">
      <alignment horizontal="right" vertical="center"/>
      <protection/>
    </xf>
    <xf numFmtId="178" fontId="6" fillId="0" borderId="41" xfId="69" applyNumberFormat="1" applyFont="1" applyBorder="1" applyAlignment="1">
      <alignment horizontal="right" vertical="center"/>
      <protection/>
    </xf>
    <xf numFmtId="0" fontId="9" fillId="0" borderId="117" xfId="69" applyFont="1" applyBorder="1" applyAlignment="1">
      <alignment horizontal="center" vertical="center"/>
      <protection/>
    </xf>
    <xf numFmtId="0" fontId="9" fillId="0" borderId="111" xfId="69" applyFont="1" applyBorder="1" applyAlignment="1">
      <alignment horizontal="center" vertical="center"/>
      <protection/>
    </xf>
    <xf numFmtId="0" fontId="9" fillId="0" borderId="118" xfId="69" applyFont="1" applyBorder="1" applyAlignment="1">
      <alignment horizontal="center" vertical="center"/>
      <protection/>
    </xf>
    <xf numFmtId="0" fontId="9" fillId="0" borderId="105" xfId="69" applyFont="1" applyBorder="1" applyAlignment="1">
      <alignment horizontal="center" vertical="center" wrapText="1"/>
      <protection/>
    </xf>
    <xf numFmtId="0" fontId="9" fillId="0" borderId="39" xfId="69" applyFont="1" applyBorder="1" applyAlignment="1">
      <alignment horizontal="center" vertical="center" wrapText="1"/>
      <protection/>
    </xf>
    <xf numFmtId="0" fontId="9" fillId="0" borderId="119" xfId="69" applyFont="1" applyBorder="1" applyAlignment="1">
      <alignment horizontal="center" vertical="center" wrapText="1"/>
      <protection/>
    </xf>
    <xf numFmtId="0" fontId="10" fillId="0" borderId="42" xfId="69" applyFont="1" applyBorder="1" applyAlignment="1">
      <alignment horizontal="center" vertical="center" wrapText="1"/>
      <protection/>
    </xf>
    <xf numFmtId="0" fontId="9" fillId="0" borderId="120" xfId="69" applyFont="1" applyBorder="1" applyAlignment="1">
      <alignment horizontal="center" vertical="center"/>
      <protection/>
    </xf>
    <xf numFmtId="0" fontId="9" fillId="0" borderId="121" xfId="69" applyFont="1" applyBorder="1" applyAlignment="1">
      <alignment horizontal="center" vertical="center"/>
      <protection/>
    </xf>
    <xf numFmtId="0" fontId="9" fillId="0" borderId="122" xfId="69" applyFont="1" applyBorder="1" applyAlignment="1">
      <alignment horizontal="center" vertical="center"/>
      <protection/>
    </xf>
    <xf numFmtId="0" fontId="9" fillId="0" borderId="123" xfId="69" applyFont="1" applyBorder="1" applyAlignment="1">
      <alignment horizontal="center" vertical="center"/>
      <protection/>
    </xf>
    <xf numFmtId="0" fontId="9" fillId="0" borderId="124" xfId="69" applyFont="1" applyBorder="1" applyAlignment="1">
      <alignment horizontal="center" vertical="center"/>
      <protection/>
    </xf>
    <xf numFmtId="0" fontId="9" fillId="0" borderId="125" xfId="69" applyFont="1" applyBorder="1" applyAlignment="1">
      <alignment horizontal="center" vertical="center"/>
      <protection/>
    </xf>
    <xf numFmtId="41" fontId="82" fillId="0" borderId="94" xfId="50" applyFont="1" applyFill="1" applyBorder="1" applyAlignment="1">
      <alignment horizontal="right" vertical="center"/>
    </xf>
    <xf numFmtId="41" fontId="9" fillId="0" borderId="110" xfId="52" applyFont="1" applyBorder="1" applyAlignment="1">
      <alignment horizontal="center" vertical="center" wrapText="1"/>
    </xf>
    <xf numFmtId="41" fontId="9" fillId="0" borderId="114" xfId="52" applyFont="1" applyBorder="1" applyAlignment="1">
      <alignment horizontal="center" vertical="center" wrapText="1"/>
    </xf>
    <xf numFmtId="0" fontId="6" fillId="0" borderId="126" xfId="69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0" fontId="6" fillId="0" borderId="28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52" xfId="69" applyFont="1" applyBorder="1" applyAlignment="1">
      <alignment horizontal="center" vertical="center"/>
      <protection/>
    </xf>
    <xf numFmtId="0" fontId="6" fillId="0" borderId="53" xfId="69" applyFont="1" applyBorder="1" applyAlignment="1">
      <alignment horizontal="center" vertical="center"/>
      <protection/>
    </xf>
    <xf numFmtId="0" fontId="6" fillId="0" borderId="41" xfId="69" applyFont="1" applyBorder="1" applyAlignment="1">
      <alignment horizontal="center" vertical="center"/>
      <protection/>
    </xf>
    <xf numFmtId="41" fontId="6" fillId="0" borderId="52" xfId="69" applyNumberFormat="1" applyFont="1" applyBorder="1" applyAlignment="1">
      <alignment horizontal="center" vertical="center"/>
      <protection/>
    </xf>
    <xf numFmtId="0" fontId="9" fillId="0" borderId="117" xfId="69" applyFont="1" applyBorder="1" applyAlignment="1">
      <alignment horizontal="center" vertical="center" wrapText="1"/>
      <protection/>
    </xf>
    <xf numFmtId="0" fontId="9" fillId="0" borderId="111" xfId="69" applyFont="1" applyBorder="1" applyAlignment="1">
      <alignment horizontal="center" vertical="center" wrapText="1"/>
      <protection/>
    </xf>
    <xf numFmtId="0" fontId="9" fillId="0" borderId="118" xfId="69" applyFont="1" applyBorder="1" applyAlignment="1">
      <alignment horizontal="center" vertical="center" wrapText="1"/>
      <protection/>
    </xf>
    <xf numFmtId="0" fontId="9" fillId="0" borderId="127" xfId="69" applyFont="1" applyBorder="1" applyAlignment="1">
      <alignment horizontal="center" vertical="center" wrapText="1"/>
      <protection/>
    </xf>
    <xf numFmtId="0" fontId="9" fillId="0" borderId="128" xfId="69" applyFont="1" applyBorder="1" applyAlignment="1">
      <alignment horizontal="center" vertical="center" wrapText="1"/>
      <protection/>
    </xf>
    <xf numFmtId="41" fontId="9" fillId="0" borderId="120" xfId="52" applyFont="1" applyBorder="1" applyAlignment="1">
      <alignment horizontal="center" vertical="center" wrapText="1"/>
    </xf>
    <xf numFmtId="41" fontId="9" fillId="0" borderId="121" xfId="52" applyFont="1" applyBorder="1" applyAlignment="1">
      <alignment horizontal="center" vertical="center" wrapText="1"/>
    </xf>
    <xf numFmtId="41" fontId="9" fillId="0" borderId="122" xfId="52" applyFont="1" applyBorder="1" applyAlignment="1">
      <alignment horizontal="center" vertical="center" wrapText="1"/>
    </xf>
    <xf numFmtId="41" fontId="9" fillId="0" borderId="123" xfId="52" applyFont="1" applyBorder="1" applyAlignment="1">
      <alignment horizontal="center" vertical="center" wrapText="1"/>
    </xf>
    <xf numFmtId="41" fontId="9" fillId="0" borderId="124" xfId="52" applyFont="1" applyBorder="1" applyAlignment="1">
      <alignment horizontal="center" vertical="center" wrapText="1"/>
    </xf>
    <xf numFmtId="41" fontId="9" fillId="0" borderId="125" xfId="52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1" fontId="0" fillId="0" borderId="104" xfId="50" applyFont="1" applyBorder="1" applyAlignment="1">
      <alignment horizontal="center" vertical="center" wrapText="1"/>
    </xf>
    <xf numFmtId="41" fontId="0" fillId="0" borderId="45" xfId="50" applyFont="1" applyBorder="1" applyAlignment="1">
      <alignment horizontal="center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3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쉼표 [0] 4" xfId="53"/>
    <cellStyle name="쉼표 [0] 5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3" xfId="69"/>
    <cellStyle name="표준 4" xfId="70"/>
    <cellStyle name="표준 5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4">
      <selection activeCell="B19" sqref="B19"/>
    </sheetView>
  </sheetViews>
  <sheetFormatPr defaultColWidth="9.140625" defaultRowHeight="30" customHeight="1"/>
  <cols>
    <col min="1" max="1" width="14.00390625" style="0" customWidth="1"/>
    <col min="2" max="2" width="30.57421875" style="0" customWidth="1"/>
    <col min="3" max="3" width="47.7109375" style="0" customWidth="1"/>
  </cols>
  <sheetData>
    <row r="1" spans="1:3" ht="45" customHeight="1">
      <c r="A1" s="460" t="s">
        <v>154</v>
      </c>
      <c r="B1" s="460"/>
      <c r="C1" s="460"/>
    </row>
    <row r="2" spans="1:3" ht="30" customHeight="1">
      <c r="A2" s="19" t="s">
        <v>22</v>
      </c>
      <c r="B2" s="457" t="s">
        <v>155</v>
      </c>
      <c r="C2" s="457"/>
    </row>
    <row r="3" spans="1:3" ht="39.75" customHeight="1">
      <c r="A3" s="454" t="s">
        <v>23</v>
      </c>
      <c r="B3" s="14" t="s">
        <v>13</v>
      </c>
      <c r="C3" s="14" t="s">
        <v>138</v>
      </c>
    </row>
    <row r="4" spans="1:3" ht="39.75" customHeight="1">
      <c r="A4" s="455"/>
      <c r="B4" s="14" t="s">
        <v>14</v>
      </c>
      <c r="C4" s="14" t="s">
        <v>139</v>
      </c>
    </row>
    <row r="5" spans="1:3" ht="54.75" customHeight="1">
      <c r="A5" s="455"/>
      <c r="B5" s="18" t="s">
        <v>15</v>
      </c>
      <c r="C5" s="18" t="s">
        <v>157</v>
      </c>
    </row>
    <row r="6" spans="1:3" ht="39.75" customHeight="1">
      <c r="A6" s="455"/>
      <c r="B6" s="14" t="s">
        <v>140</v>
      </c>
      <c r="C6" s="14" t="s">
        <v>156</v>
      </c>
    </row>
    <row r="7" spans="1:3" ht="39.75" customHeight="1">
      <c r="A7" s="455"/>
      <c r="B7" s="14" t="s">
        <v>16</v>
      </c>
      <c r="C7" s="18" t="s">
        <v>163</v>
      </c>
    </row>
    <row r="8" spans="1:3" ht="39.75" customHeight="1">
      <c r="A8" s="455"/>
      <c r="B8" s="461" t="s">
        <v>25</v>
      </c>
      <c r="C8" s="18" t="s">
        <v>158</v>
      </c>
    </row>
    <row r="9" spans="1:3" ht="39.75" customHeight="1">
      <c r="A9" s="455"/>
      <c r="B9" s="462"/>
      <c r="C9" s="18" t="s">
        <v>141</v>
      </c>
    </row>
    <row r="10" spans="1:3" ht="39.75" customHeight="1">
      <c r="A10" s="455"/>
      <c r="B10" s="18" t="s">
        <v>26</v>
      </c>
      <c r="C10" s="18" t="s">
        <v>159</v>
      </c>
    </row>
    <row r="11" spans="1:3" ht="61.5" customHeight="1">
      <c r="A11" s="456"/>
      <c r="B11" s="18" t="s">
        <v>29</v>
      </c>
      <c r="C11" s="18" t="s">
        <v>160</v>
      </c>
    </row>
    <row r="12" spans="1:3" ht="30" customHeight="1">
      <c r="A12" s="458" t="s">
        <v>24</v>
      </c>
      <c r="B12" s="14" t="s">
        <v>17</v>
      </c>
      <c r="C12" s="14" t="s">
        <v>161</v>
      </c>
    </row>
    <row r="13" spans="1:3" ht="30" customHeight="1">
      <c r="A13" s="458"/>
      <c r="B13" s="14" t="s">
        <v>12</v>
      </c>
      <c r="C13" s="14" t="s">
        <v>162</v>
      </c>
    </row>
    <row r="14" spans="1:3" ht="30" customHeight="1">
      <c r="A14" s="458"/>
      <c r="B14" s="14" t="s">
        <v>18</v>
      </c>
      <c r="C14" s="14" t="s">
        <v>174</v>
      </c>
    </row>
    <row r="15" spans="1:3" ht="30" customHeight="1">
      <c r="A15" s="459" t="s">
        <v>30</v>
      </c>
      <c r="B15" s="14" t="s">
        <v>19</v>
      </c>
      <c r="C15" s="14" t="s">
        <v>164</v>
      </c>
    </row>
    <row r="16" spans="1:3" ht="30" customHeight="1">
      <c r="A16" s="458"/>
      <c r="B16" s="14" t="s">
        <v>20</v>
      </c>
      <c r="C16" s="14" t="s">
        <v>165</v>
      </c>
    </row>
    <row r="17" spans="1:3" ht="30" customHeight="1">
      <c r="A17" s="458"/>
      <c r="B17" s="14" t="s">
        <v>21</v>
      </c>
      <c r="C17" s="356" t="s">
        <v>242</v>
      </c>
    </row>
  </sheetData>
  <sheetProtection/>
  <mergeCells count="6">
    <mergeCell ref="A3:A11"/>
    <mergeCell ref="B2:C2"/>
    <mergeCell ref="A12:A14"/>
    <mergeCell ref="A15:A17"/>
    <mergeCell ref="A1:C1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2.00390625" style="0" customWidth="1"/>
    <col min="2" max="2" width="22.421875" style="0" customWidth="1"/>
    <col min="3" max="4" width="16.140625" style="0" customWidth="1"/>
    <col min="5" max="5" width="26.28125" style="0" customWidth="1"/>
    <col min="6" max="6" width="13.00390625" style="0" customWidth="1"/>
    <col min="7" max="7" width="12.421875" style="0" customWidth="1"/>
  </cols>
  <sheetData>
    <row r="1" spans="1:7" ht="57.75" customHeight="1" thickBot="1">
      <c r="A1" s="474" t="s">
        <v>167</v>
      </c>
      <c r="B1" s="474"/>
      <c r="C1" s="474"/>
      <c r="D1" s="474"/>
      <c r="E1" s="474"/>
      <c r="F1" s="474"/>
      <c r="G1" s="200"/>
    </row>
    <row r="2" spans="1:6" ht="24.75" customHeight="1">
      <c r="A2" s="23" t="s">
        <v>166</v>
      </c>
      <c r="B2" s="21" t="s">
        <v>31</v>
      </c>
      <c r="C2" s="482" t="s">
        <v>32</v>
      </c>
      <c r="D2" s="483"/>
      <c r="E2" s="20" t="s">
        <v>33</v>
      </c>
      <c r="F2" s="22" t="s">
        <v>42</v>
      </c>
    </row>
    <row r="3" spans="1:6" ht="108" customHeight="1">
      <c r="A3" s="212" t="s">
        <v>34</v>
      </c>
      <c r="B3" s="219" t="s">
        <v>168</v>
      </c>
      <c r="C3" s="488" t="s">
        <v>169</v>
      </c>
      <c r="D3" s="489"/>
      <c r="E3" s="220" t="s">
        <v>170</v>
      </c>
      <c r="F3" s="221"/>
    </row>
    <row r="4" spans="1:6" ht="49.5" customHeight="1">
      <c r="A4" s="163" t="s">
        <v>35</v>
      </c>
      <c r="B4" s="26" t="s">
        <v>171</v>
      </c>
      <c r="C4" s="475" t="s">
        <v>182</v>
      </c>
      <c r="D4" s="476"/>
      <c r="E4" s="27" t="s">
        <v>172</v>
      </c>
      <c r="F4" s="28"/>
    </row>
    <row r="5" spans="1:6" ht="72.75" customHeight="1">
      <c r="A5" s="163" t="s">
        <v>36</v>
      </c>
      <c r="B5" s="26" t="s">
        <v>173</v>
      </c>
      <c r="C5" s="475" t="s">
        <v>176</v>
      </c>
      <c r="D5" s="476"/>
      <c r="E5" s="27" t="s">
        <v>178</v>
      </c>
      <c r="F5" s="28"/>
    </row>
    <row r="6" spans="1:6" s="160" customFormat="1" ht="72.75" customHeight="1">
      <c r="A6" s="465" t="s">
        <v>37</v>
      </c>
      <c r="B6" s="222" t="s">
        <v>175</v>
      </c>
      <c r="C6" s="463" t="s">
        <v>177</v>
      </c>
      <c r="D6" s="464"/>
      <c r="E6" s="24" t="s">
        <v>179</v>
      </c>
      <c r="F6" s="25"/>
    </row>
    <row r="7" spans="1:6" ht="42.75" customHeight="1">
      <c r="A7" s="466"/>
      <c r="B7" s="215" t="s">
        <v>38</v>
      </c>
      <c r="C7" s="472" t="s">
        <v>43</v>
      </c>
      <c r="D7" s="481"/>
      <c r="E7" s="218" t="s">
        <v>180</v>
      </c>
      <c r="F7" s="29"/>
    </row>
    <row r="8" spans="1:6" ht="24.75" customHeight="1">
      <c r="A8" s="466"/>
      <c r="B8" s="213" t="s">
        <v>185</v>
      </c>
      <c r="C8" s="479" t="s">
        <v>39</v>
      </c>
      <c r="D8" s="480"/>
      <c r="E8" s="30"/>
      <c r="F8" s="31"/>
    </row>
    <row r="9" spans="1:6" ht="39" customHeight="1">
      <c r="A9" s="466"/>
      <c r="B9" s="468" t="s">
        <v>184</v>
      </c>
      <c r="C9" s="470" t="s">
        <v>40</v>
      </c>
      <c r="D9" s="471"/>
      <c r="E9" s="484" t="s">
        <v>183</v>
      </c>
      <c r="F9" s="486"/>
    </row>
    <row r="10" spans="1:6" ht="16.5">
      <c r="A10" s="466"/>
      <c r="B10" s="469"/>
      <c r="C10" s="472"/>
      <c r="D10" s="473"/>
      <c r="E10" s="485"/>
      <c r="F10" s="487"/>
    </row>
    <row r="11" spans="1:6" ht="41.25" thickBot="1">
      <c r="A11" s="467"/>
      <c r="B11" s="214" t="s">
        <v>41</v>
      </c>
      <c r="C11" s="477" t="s">
        <v>40</v>
      </c>
      <c r="D11" s="478"/>
      <c r="E11" s="33" t="s">
        <v>181</v>
      </c>
      <c r="F11" s="32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4">
    <mergeCell ref="E9:E10"/>
    <mergeCell ref="F9:F10"/>
    <mergeCell ref="C3:D3"/>
    <mergeCell ref="C4:D4"/>
    <mergeCell ref="C6:D6"/>
    <mergeCell ref="A6:A11"/>
    <mergeCell ref="B9:B10"/>
    <mergeCell ref="C9:D10"/>
    <mergeCell ref="A1:F1"/>
    <mergeCell ref="C5:D5"/>
    <mergeCell ref="C11:D11"/>
    <mergeCell ref="C8:D8"/>
    <mergeCell ref="C7:D7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5" zoomScaleNormal="85" zoomScalePageLayoutView="0" workbookViewId="0" topLeftCell="C1">
      <selection activeCell="L7" sqref="L7"/>
    </sheetView>
  </sheetViews>
  <sheetFormatPr defaultColWidth="9.140625" defaultRowHeight="20.25" customHeight="1"/>
  <cols>
    <col min="1" max="1" width="9.421875" style="1" bestFit="1" customWidth="1"/>
    <col min="2" max="2" width="14.00390625" style="1" bestFit="1" customWidth="1"/>
    <col min="3" max="3" width="12.57421875" style="1" customWidth="1"/>
    <col min="4" max="4" width="8.28125" style="1" bestFit="1" customWidth="1"/>
    <col min="5" max="5" width="9.8515625" style="4" customWidth="1"/>
    <col min="6" max="6" width="8.57421875" style="4" customWidth="1"/>
    <col min="7" max="7" width="7.421875" style="1" customWidth="1"/>
    <col min="8" max="8" width="13.140625" style="1" bestFit="1" customWidth="1"/>
    <col min="9" max="9" width="17.140625" style="1" bestFit="1" customWidth="1"/>
    <col min="10" max="10" width="18.421875" style="1" customWidth="1"/>
    <col min="11" max="11" width="7.421875" style="1" bestFit="1" customWidth="1"/>
    <col min="12" max="12" width="8.57421875" style="4" customWidth="1"/>
    <col min="13" max="13" width="6.57421875" style="4" customWidth="1"/>
    <col min="14" max="14" width="8.140625" style="1" customWidth="1"/>
    <col min="15" max="15" width="9.00390625" style="1" customWidth="1"/>
    <col min="16" max="16" width="9.421875" style="1" bestFit="1" customWidth="1"/>
    <col min="17" max="16384" width="9.00390625" style="1" customWidth="1"/>
  </cols>
  <sheetData>
    <row r="1" spans="1:14" ht="42.75" customHeight="1">
      <c r="A1" s="515" t="s">
        <v>150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ht="40.5" customHeight="1" thickBot="1">
      <c r="A2" s="516" t="s">
        <v>186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22.5" customHeight="1" thickBot="1">
      <c r="A3" s="507" t="s">
        <v>44</v>
      </c>
      <c r="B3" s="508"/>
      <c r="C3" s="508"/>
      <c r="D3" s="508"/>
      <c r="E3" s="508"/>
      <c r="F3" s="508"/>
      <c r="G3" s="508"/>
      <c r="H3" s="497" t="s">
        <v>45</v>
      </c>
      <c r="I3" s="498"/>
      <c r="J3" s="498"/>
      <c r="K3" s="498"/>
      <c r="L3" s="498"/>
      <c r="M3" s="498"/>
      <c r="N3" s="499"/>
    </row>
    <row r="4" spans="1:14" ht="22.5" customHeight="1">
      <c r="A4" s="509" t="s">
        <v>46</v>
      </c>
      <c r="B4" s="510"/>
      <c r="C4" s="510"/>
      <c r="D4" s="500" t="s">
        <v>142</v>
      </c>
      <c r="E4" s="502" t="s">
        <v>143</v>
      </c>
      <c r="F4" s="511" t="s">
        <v>47</v>
      </c>
      <c r="G4" s="512"/>
      <c r="H4" s="504" t="s">
        <v>46</v>
      </c>
      <c r="I4" s="505"/>
      <c r="J4" s="505"/>
      <c r="K4" s="500" t="s">
        <v>142</v>
      </c>
      <c r="L4" s="502" t="s">
        <v>143</v>
      </c>
      <c r="M4" s="513" t="s">
        <v>47</v>
      </c>
      <c r="N4" s="514"/>
    </row>
    <row r="5" spans="1:14" ht="22.5" customHeight="1" thickBot="1">
      <c r="A5" s="228" t="s">
        <v>48</v>
      </c>
      <c r="B5" s="229" t="s">
        <v>49</v>
      </c>
      <c r="C5" s="229" t="s">
        <v>50</v>
      </c>
      <c r="D5" s="501"/>
      <c r="E5" s="503"/>
      <c r="F5" s="230" t="s">
        <v>51</v>
      </c>
      <c r="G5" s="231" t="s">
        <v>52</v>
      </c>
      <c r="H5" s="40" t="s">
        <v>48</v>
      </c>
      <c r="I5" s="38" t="s">
        <v>49</v>
      </c>
      <c r="J5" s="38" t="s">
        <v>50</v>
      </c>
      <c r="K5" s="501"/>
      <c r="L5" s="503"/>
      <c r="M5" s="39" t="s">
        <v>51</v>
      </c>
      <c r="N5" s="41" t="s">
        <v>52</v>
      </c>
    </row>
    <row r="6" spans="1:14" ht="22.5" customHeight="1" thickTop="1">
      <c r="A6" s="517" t="s">
        <v>53</v>
      </c>
      <c r="B6" s="518"/>
      <c r="C6" s="518"/>
      <c r="D6" s="239">
        <f>SUM(D7,D11,D14,D18)</f>
        <v>101750</v>
      </c>
      <c r="E6" s="239">
        <v>149194</v>
      </c>
      <c r="F6" s="240">
        <f aca="true" t="shared" si="0" ref="F6:F21">E6-D6</f>
        <v>47444</v>
      </c>
      <c r="G6" s="429">
        <f>(E6-D6)/D6</f>
        <v>0.46628009828009825</v>
      </c>
      <c r="H6" s="504" t="s">
        <v>54</v>
      </c>
      <c r="I6" s="505"/>
      <c r="J6" s="505"/>
      <c r="K6" s="71">
        <f>SUM(K7,K21,K25,K33,K35)</f>
        <v>101750</v>
      </c>
      <c r="L6" s="71">
        <v>149194</v>
      </c>
      <c r="M6" s="64">
        <f aca="true" t="shared" si="1" ref="M6:M22">L6-K6</f>
        <v>47444</v>
      </c>
      <c r="N6" s="428">
        <f>(L6-K6)/K6</f>
        <v>0.46628009828009825</v>
      </c>
    </row>
    <row r="7" spans="1:14" s="6" customFormat="1" ht="22.5" customHeight="1">
      <c r="A7" s="242" t="s">
        <v>62</v>
      </c>
      <c r="B7" s="506" t="s">
        <v>56</v>
      </c>
      <c r="C7" s="506"/>
      <c r="D7" s="243">
        <f>D8</f>
        <v>78714</v>
      </c>
      <c r="E7" s="243">
        <f>SUM(E8)</f>
        <v>125918</v>
      </c>
      <c r="F7" s="240">
        <f t="shared" si="0"/>
        <v>47204</v>
      </c>
      <c r="G7" s="429">
        <f>(E7-D7)/D7</f>
        <v>0.5996900170236552</v>
      </c>
      <c r="H7" s="42" t="s">
        <v>57</v>
      </c>
      <c r="I7" s="495" t="s">
        <v>56</v>
      </c>
      <c r="J7" s="496"/>
      <c r="K7" s="69">
        <f>SUM(K8,K13,K16)</f>
        <v>60129</v>
      </c>
      <c r="L7" s="69">
        <f>SUM(L8,L13,L16)</f>
        <v>107008</v>
      </c>
      <c r="M7" s="64">
        <f t="shared" si="1"/>
        <v>46879</v>
      </c>
      <c r="N7" s="426">
        <f>(L7-K7)/K7</f>
        <v>0.779640439721266</v>
      </c>
    </row>
    <row r="8" spans="1:14" s="7" customFormat="1" ht="22.5" customHeight="1">
      <c r="A8" s="244"/>
      <c r="B8" s="245" t="s">
        <v>62</v>
      </c>
      <c r="C8" s="246" t="s">
        <v>58</v>
      </c>
      <c r="D8" s="247">
        <f>SUM(D9:D10)</f>
        <v>78714</v>
      </c>
      <c r="E8" s="247">
        <f>SUM(E9:E10)</f>
        <v>125918</v>
      </c>
      <c r="F8" s="240">
        <f>E8-D8</f>
        <v>47204</v>
      </c>
      <c r="G8" s="241"/>
      <c r="H8" s="45"/>
      <c r="I8" s="43" t="s">
        <v>357</v>
      </c>
      <c r="J8" s="44" t="s">
        <v>58</v>
      </c>
      <c r="K8" s="69">
        <f>SUM(K9:K12)</f>
        <v>36529</v>
      </c>
      <c r="L8" s="69">
        <f>SUM(L9:L12)</f>
        <v>87308</v>
      </c>
      <c r="M8" s="64">
        <f t="shared" si="1"/>
        <v>50779</v>
      </c>
      <c r="N8" s="426">
        <f>(L8-K8)/K8</f>
        <v>1.3901010156314162</v>
      </c>
    </row>
    <row r="9" spans="1:14" s="7" customFormat="1" ht="22.5" customHeight="1">
      <c r="A9" s="248"/>
      <c r="B9" s="249"/>
      <c r="C9" s="250" t="s">
        <v>65</v>
      </c>
      <c r="D9" s="243">
        <v>68714</v>
      </c>
      <c r="E9" s="243">
        <v>120918</v>
      </c>
      <c r="F9" s="240">
        <f>E9-D9</f>
        <v>52204</v>
      </c>
      <c r="G9" s="241"/>
      <c r="H9" s="49"/>
      <c r="I9" s="47"/>
      <c r="J9" s="50" t="s">
        <v>59</v>
      </c>
      <c r="K9" s="69">
        <v>21633</v>
      </c>
      <c r="L9" s="69">
        <v>72570</v>
      </c>
      <c r="M9" s="64">
        <f t="shared" si="1"/>
        <v>50937</v>
      </c>
      <c r="N9" s="420"/>
    </row>
    <row r="10" spans="1:14" s="7" customFormat="1" ht="21.75" customHeight="1">
      <c r="A10" s="251"/>
      <c r="B10" s="252"/>
      <c r="C10" s="253" t="s">
        <v>66</v>
      </c>
      <c r="D10" s="243">
        <v>10000</v>
      </c>
      <c r="E10" s="243">
        <v>5000</v>
      </c>
      <c r="F10" s="240">
        <f>E10-D10</f>
        <v>-5000</v>
      </c>
      <c r="G10" s="254"/>
      <c r="H10" s="34"/>
      <c r="I10" s="35"/>
      <c r="J10" s="36" t="s">
        <v>61</v>
      </c>
      <c r="K10" s="69">
        <v>8746</v>
      </c>
      <c r="L10" s="69">
        <v>8458</v>
      </c>
      <c r="M10" s="64">
        <f t="shared" si="1"/>
        <v>-288</v>
      </c>
      <c r="N10" s="420"/>
    </row>
    <row r="11" spans="1:14" s="7" customFormat="1" ht="22.5" customHeight="1">
      <c r="A11" s="242" t="s">
        <v>68</v>
      </c>
      <c r="B11" s="493" t="s">
        <v>56</v>
      </c>
      <c r="C11" s="494"/>
      <c r="D11" s="247">
        <v>10000</v>
      </c>
      <c r="E11" s="247">
        <f>SUM(E12)</f>
        <v>10000</v>
      </c>
      <c r="F11" s="240">
        <f t="shared" si="0"/>
        <v>0</v>
      </c>
      <c r="G11" s="425">
        <f>(E11-D11)/D11</f>
        <v>0</v>
      </c>
      <c r="H11" s="51"/>
      <c r="I11" s="47"/>
      <c r="J11" s="52" t="s">
        <v>63</v>
      </c>
      <c r="K11" s="69">
        <v>2790</v>
      </c>
      <c r="L11" s="69">
        <v>2920</v>
      </c>
      <c r="M11" s="64">
        <f t="shared" si="1"/>
        <v>130</v>
      </c>
      <c r="N11" s="420"/>
    </row>
    <row r="12" spans="1:14" s="7" customFormat="1" ht="22.5" customHeight="1">
      <c r="A12" s="244"/>
      <c r="B12" s="245" t="s">
        <v>69</v>
      </c>
      <c r="C12" s="246" t="s">
        <v>58</v>
      </c>
      <c r="D12" s="247">
        <v>10000</v>
      </c>
      <c r="E12" s="247">
        <f>E13</f>
        <v>10000</v>
      </c>
      <c r="F12" s="240">
        <f t="shared" si="0"/>
        <v>0</v>
      </c>
      <c r="G12" s="255"/>
      <c r="H12" s="51"/>
      <c r="I12" s="47"/>
      <c r="J12" s="52" t="s">
        <v>64</v>
      </c>
      <c r="K12" s="69">
        <v>3360</v>
      </c>
      <c r="L12" s="69">
        <v>3360</v>
      </c>
      <c r="M12" s="64">
        <f t="shared" si="1"/>
        <v>0</v>
      </c>
      <c r="N12" s="420"/>
    </row>
    <row r="13" spans="1:14" s="7" customFormat="1" ht="22.5" customHeight="1">
      <c r="A13" s="256"/>
      <c r="B13" s="257"/>
      <c r="C13" s="258" t="s">
        <v>69</v>
      </c>
      <c r="D13" s="247">
        <v>10000</v>
      </c>
      <c r="E13" s="247">
        <v>10000</v>
      </c>
      <c r="F13" s="240">
        <f t="shared" si="0"/>
        <v>0</v>
      </c>
      <c r="G13" s="241"/>
      <c r="H13" s="49"/>
      <c r="I13" s="43" t="s">
        <v>67</v>
      </c>
      <c r="J13" s="56" t="s">
        <v>58</v>
      </c>
      <c r="K13" s="69">
        <f>SUM(K14:K15)</f>
        <v>600</v>
      </c>
      <c r="L13" s="69">
        <f>SUM(L14:L15)</f>
        <v>100</v>
      </c>
      <c r="M13" s="64">
        <f t="shared" si="1"/>
        <v>-500</v>
      </c>
      <c r="N13" s="426">
        <f>(L13-K13)/K13</f>
        <v>-0.8333333333333334</v>
      </c>
    </row>
    <row r="14" spans="1:14" s="7" customFormat="1" ht="22.5" customHeight="1">
      <c r="A14" s="259" t="s">
        <v>72</v>
      </c>
      <c r="B14" s="493" t="s">
        <v>56</v>
      </c>
      <c r="C14" s="494"/>
      <c r="D14" s="247">
        <v>7000</v>
      </c>
      <c r="E14" s="247">
        <f>SUM(E15)</f>
        <v>7000</v>
      </c>
      <c r="F14" s="240">
        <f t="shared" si="0"/>
        <v>0</v>
      </c>
      <c r="G14" s="424">
        <f>(E14-D14)/D14</f>
        <v>0</v>
      </c>
      <c r="H14" s="49"/>
      <c r="I14" s="47"/>
      <c r="J14" s="54" t="s">
        <v>234</v>
      </c>
      <c r="K14" s="69">
        <v>200</v>
      </c>
      <c r="L14" s="69">
        <v>0</v>
      </c>
      <c r="M14" s="64">
        <f t="shared" si="1"/>
        <v>-200</v>
      </c>
      <c r="N14" s="420"/>
    </row>
    <row r="15" spans="1:14" s="7" customFormat="1" ht="22.5" customHeight="1">
      <c r="A15" s="244"/>
      <c r="B15" s="260" t="s">
        <v>72</v>
      </c>
      <c r="C15" s="261" t="s">
        <v>58</v>
      </c>
      <c r="D15" s="247">
        <v>7000</v>
      </c>
      <c r="E15" s="247">
        <f>SUM(E16:E17)</f>
        <v>7000</v>
      </c>
      <c r="F15" s="240">
        <f t="shared" si="0"/>
        <v>0</v>
      </c>
      <c r="G15" s="241"/>
      <c r="H15" s="49"/>
      <c r="I15" s="47"/>
      <c r="J15" s="50" t="s">
        <v>70</v>
      </c>
      <c r="K15" s="69">
        <v>400</v>
      </c>
      <c r="L15" s="69">
        <v>100</v>
      </c>
      <c r="M15" s="64">
        <f t="shared" si="1"/>
        <v>-300</v>
      </c>
      <c r="N15" s="420"/>
    </row>
    <row r="16" spans="1:14" s="7" customFormat="1" ht="22.5" customHeight="1">
      <c r="A16" s="244"/>
      <c r="B16" s="260"/>
      <c r="C16" s="262" t="s">
        <v>74</v>
      </c>
      <c r="D16" s="247">
        <v>5000</v>
      </c>
      <c r="E16" s="247">
        <v>5000</v>
      </c>
      <c r="F16" s="240">
        <f t="shared" si="0"/>
        <v>0</v>
      </c>
      <c r="G16" s="241"/>
      <c r="H16" s="49"/>
      <c r="I16" s="43" t="s">
        <v>71</v>
      </c>
      <c r="J16" s="44" t="s">
        <v>58</v>
      </c>
      <c r="K16" s="69">
        <f>SUM(K17:K20)</f>
        <v>23000</v>
      </c>
      <c r="L16" s="69">
        <f>SUM(L17:L20)</f>
        <v>19600</v>
      </c>
      <c r="M16" s="64">
        <f t="shared" si="1"/>
        <v>-3400</v>
      </c>
      <c r="N16" s="426">
        <f>(L16-K16)/K16</f>
        <v>-0.14782608695652175</v>
      </c>
    </row>
    <row r="17" spans="1:14" s="7" customFormat="1" ht="22.5" customHeight="1">
      <c r="A17" s="248"/>
      <c r="B17" s="249"/>
      <c r="C17" s="262" t="s">
        <v>75</v>
      </c>
      <c r="D17" s="247">
        <v>2000</v>
      </c>
      <c r="E17" s="247">
        <v>2000</v>
      </c>
      <c r="F17" s="240">
        <f t="shared" si="0"/>
        <v>0</v>
      </c>
      <c r="G17" s="241"/>
      <c r="H17" s="49"/>
      <c r="I17" s="47"/>
      <c r="J17" s="57" t="s">
        <v>73</v>
      </c>
      <c r="K17" s="69">
        <v>500</v>
      </c>
      <c r="L17" s="69">
        <v>400</v>
      </c>
      <c r="M17" s="64">
        <f t="shared" si="1"/>
        <v>-100</v>
      </c>
      <c r="N17" s="420"/>
    </row>
    <row r="18" spans="1:14" s="7" customFormat="1" ht="22.5" customHeight="1">
      <c r="A18" s="242" t="s">
        <v>76</v>
      </c>
      <c r="B18" s="493" t="s">
        <v>56</v>
      </c>
      <c r="C18" s="494"/>
      <c r="D18" s="247">
        <v>6036</v>
      </c>
      <c r="E18" s="247">
        <f>SUM(E19)</f>
        <v>6276</v>
      </c>
      <c r="F18" s="240">
        <f t="shared" si="0"/>
        <v>240</v>
      </c>
      <c r="G18" s="241">
        <f>(E18-D18)/D18</f>
        <v>0.039761431411530816</v>
      </c>
      <c r="H18" s="49"/>
      <c r="I18" s="47"/>
      <c r="J18" s="58" t="s">
        <v>188</v>
      </c>
      <c r="K18" s="69">
        <v>17500</v>
      </c>
      <c r="L18" s="69">
        <v>17500</v>
      </c>
      <c r="M18" s="64">
        <f t="shared" si="1"/>
        <v>0</v>
      </c>
      <c r="N18" s="420"/>
    </row>
    <row r="19" spans="1:14" s="7" customFormat="1" ht="22.5" customHeight="1">
      <c r="A19" s="244"/>
      <c r="B19" s="245" t="s">
        <v>76</v>
      </c>
      <c r="C19" s="246" t="s">
        <v>58</v>
      </c>
      <c r="D19" s="247">
        <v>6036</v>
      </c>
      <c r="E19" s="247">
        <v>6276</v>
      </c>
      <c r="F19" s="240">
        <f t="shared" si="0"/>
        <v>240</v>
      </c>
      <c r="G19" s="241"/>
      <c r="H19" s="49"/>
      <c r="I19" s="47"/>
      <c r="J19" s="48" t="s">
        <v>189</v>
      </c>
      <c r="K19" s="69">
        <v>1000</v>
      </c>
      <c r="L19" s="69">
        <v>200</v>
      </c>
      <c r="M19" s="64">
        <f t="shared" si="1"/>
        <v>-800</v>
      </c>
      <c r="N19" s="420"/>
    </row>
    <row r="20" spans="1:14" s="7" customFormat="1" ht="22.5" customHeight="1">
      <c r="A20" s="248"/>
      <c r="B20" s="249"/>
      <c r="C20" s="263" t="s">
        <v>79</v>
      </c>
      <c r="D20" s="247">
        <v>0</v>
      </c>
      <c r="E20" s="247">
        <v>14</v>
      </c>
      <c r="F20" s="240">
        <f t="shared" si="0"/>
        <v>14</v>
      </c>
      <c r="G20" s="241"/>
      <c r="H20" s="49"/>
      <c r="I20" s="53"/>
      <c r="J20" s="48" t="s">
        <v>77</v>
      </c>
      <c r="K20" s="69">
        <v>4000</v>
      </c>
      <c r="L20" s="69">
        <v>1500</v>
      </c>
      <c r="M20" s="64">
        <f t="shared" si="1"/>
        <v>-2500</v>
      </c>
      <c r="N20" s="420"/>
    </row>
    <row r="21" spans="1:14" s="7" customFormat="1" ht="22.5" customHeight="1">
      <c r="A21" s="248"/>
      <c r="B21" s="249"/>
      <c r="C21" s="263" t="s">
        <v>69</v>
      </c>
      <c r="D21" s="247">
        <v>2013</v>
      </c>
      <c r="E21" s="247">
        <v>58</v>
      </c>
      <c r="F21" s="240">
        <f t="shared" si="0"/>
        <v>-1955</v>
      </c>
      <c r="G21" s="241"/>
      <c r="H21" s="42" t="s">
        <v>78</v>
      </c>
      <c r="I21" s="491" t="s">
        <v>56</v>
      </c>
      <c r="J21" s="492"/>
      <c r="K21" s="69">
        <f>SUM(K22)</f>
        <v>350</v>
      </c>
      <c r="L21" s="69">
        <f>L22</f>
        <v>408</v>
      </c>
      <c r="M21" s="64">
        <f t="shared" si="1"/>
        <v>58</v>
      </c>
      <c r="N21" s="426">
        <f>(L22-K22)/K22</f>
        <v>0.1657142857142857</v>
      </c>
    </row>
    <row r="22" spans="1:14" s="7" customFormat="1" ht="22.5" customHeight="1">
      <c r="A22" s="248"/>
      <c r="B22" s="249"/>
      <c r="C22" s="263" t="s">
        <v>74</v>
      </c>
      <c r="D22" s="247"/>
      <c r="E22" s="247"/>
      <c r="F22" s="240"/>
      <c r="G22" s="241"/>
      <c r="H22" s="45"/>
      <c r="I22" s="43" t="s">
        <v>80</v>
      </c>
      <c r="J22" s="44" t="s">
        <v>58</v>
      </c>
      <c r="K22" s="69">
        <f>SUM(K23:K24)</f>
        <v>350</v>
      </c>
      <c r="L22" s="69">
        <f>SUM(L23:L24)</f>
        <v>408</v>
      </c>
      <c r="M22" s="64">
        <f t="shared" si="1"/>
        <v>58</v>
      </c>
      <c r="N22" s="427"/>
    </row>
    <row r="23" spans="1:14" s="7" customFormat="1" ht="22.5" customHeight="1">
      <c r="A23" s="248"/>
      <c r="B23" s="249"/>
      <c r="C23" s="263" t="s">
        <v>75</v>
      </c>
      <c r="D23" s="247">
        <v>4023</v>
      </c>
      <c r="E23" s="247">
        <v>6202</v>
      </c>
      <c r="F23" s="240">
        <f>E23-D23</f>
        <v>2179</v>
      </c>
      <c r="G23" s="241"/>
      <c r="H23" s="49"/>
      <c r="I23" s="47"/>
      <c r="J23" s="72" t="s">
        <v>81</v>
      </c>
      <c r="K23" s="69"/>
      <c r="L23" s="69"/>
      <c r="M23" s="64"/>
      <c r="N23" s="421"/>
    </row>
    <row r="24" spans="1:14" s="7" customFormat="1" ht="22.5" customHeight="1">
      <c r="A24" s="248"/>
      <c r="B24" s="264"/>
      <c r="C24" s="262" t="s">
        <v>187</v>
      </c>
      <c r="D24" s="247"/>
      <c r="E24" s="247"/>
      <c r="F24" s="240"/>
      <c r="G24" s="254"/>
      <c r="H24" s="59"/>
      <c r="I24" s="53"/>
      <c r="J24" s="57" t="s">
        <v>82</v>
      </c>
      <c r="K24" s="69">
        <v>350</v>
      </c>
      <c r="L24" s="69">
        <v>408</v>
      </c>
      <c r="M24" s="64">
        <f aca="true" t="shared" si="2" ref="M24:M32">L24-K24</f>
        <v>58</v>
      </c>
      <c r="N24" s="420"/>
    </row>
    <row r="25" spans="1:14" s="7" customFormat="1" ht="22.5" customHeight="1">
      <c r="A25" s="242" t="s">
        <v>83</v>
      </c>
      <c r="B25" s="493" t="s">
        <v>56</v>
      </c>
      <c r="C25" s="494"/>
      <c r="D25" s="265"/>
      <c r="E25" s="265"/>
      <c r="F25" s="240"/>
      <c r="G25" s="267"/>
      <c r="H25" s="226" t="s">
        <v>55</v>
      </c>
      <c r="I25" s="491" t="s">
        <v>56</v>
      </c>
      <c r="J25" s="492"/>
      <c r="K25" s="69">
        <f>SUM(K26)</f>
        <v>34994</v>
      </c>
      <c r="L25" s="69">
        <f>SUM(L26)</f>
        <v>35502</v>
      </c>
      <c r="M25" s="64">
        <f t="shared" si="2"/>
        <v>508</v>
      </c>
      <c r="N25" s="426">
        <f>(L25-K25)/K25</f>
        <v>0.014516774304166428</v>
      </c>
    </row>
    <row r="26" spans="1:14" s="7" customFormat="1" ht="22.5" customHeight="1">
      <c r="A26" s="266"/>
      <c r="B26" s="245" t="s">
        <v>60</v>
      </c>
      <c r="C26" s="246" t="s">
        <v>58</v>
      </c>
      <c r="D26" s="265"/>
      <c r="E26" s="265"/>
      <c r="F26" s="240"/>
      <c r="G26" s="267"/>
      <c r="H26" s="51"/>
      <c r="I26" s="216" t="s">
        <v>55</v>
      </c>
      <c r="J26" s="44" t="s">
        <v>58</v>
      </c>
      <c r="K26" s="69">
        <f>SUM(K27:K32)</f>
        <v>34994</v>
      </c>
      <c r="L26" s="69">
        <f>SUM(L27:L32)</f>
        <v>35502</v>
      </c>
      <c r="M26" s="64">
        <f t="shared" si="2"/>
        <v>508</v>
      </c>
      <c r="N26" s="420"/>
    </row>
    <row r="27" spans="1:14" s="7" customFormat="1" ht="22.5" customHeight="1" thickBot="1">
      <c r="A27" s="268"/>
      <c r="B27" s="269"/>
      <c r="C27" s="270" t="s">
        <v>84</v>
      </c>
      <c r="D27" s="271"/>
      <c r="E27" s="271"/>
      <c r="F27" s="352"/>
      <c r="G27" s="353"/>
      <c r="H27" s="51"/>
      <c r="I27" s="236"/>
      <c r="J27" s="232" t="s">
        <v>194</v>
      </c>
      <c r="K27" s="233">
        <v>542</v>
      </c>
      <c r="L27" s="233">
        <v>500</v>
      </c>
      <c r="M27" s="64">
        <f t="shared" si="2"/>
        <v>-42</v>
      </c>
      <c r="N27" s="422"/>
    </row>
    <row r="28" spans="1:14" s="7" customFormat="1" ht="22.5" customHeight="1">
      <c r="A28" s="60"/>
      <c r="B28" s="61"/>
      <c r="C28" s="60"/>
      <c r="D28" s="62"/>
      <c r="E28" s="62"/>
      <c r="F28" s="62"/>
      <c r="G28" s="63"/>
      <c r="H28" s="51"/>
      <c r="I28" s="236"/>
      <c r="J28" s="50" t="s">
        <v>193</v>
      </c>
      <c r="K28" s="69">
        <v>100</v>
      </c>
      <c r="L28" s="69">
        <v>600</v>
      </c>
      <c r="M28" s="64">
        <f t="shared" si="2"/>
        <v>500</v>
      </c>
      <c r="N28" s="420"/>
    </row>
    <row r="29" spans="1:14" s="7" customFormat="1" ht="22.5" customHeight="1">
      <c r="A29" s="60"/>
      <c r="B29" s="61"/>
      <c r="C29" s="60"/>
      <c r="D29" s="62"/>
      <c r="E29" s="62"/>
      <c r="F29" s="62"/>
      <c r="G29" s="63"/>
      <c r="H29" s="51"/>
      <c r="I29" s="65"/>
      <c r="J29" s="57" t="s">
        <v>192</v>
      </c>
      <c r="K29" s="69">
        <v>12960</v>
      </c>
      <c r="L29" s="69">
        <v>12780</v>
      </c>
      <c r="M29" s="64">
        <f t="shared" si="2"/>
        <v>-180</v>
      </c>
      <c r="N29" s="420"/>
    </row>
    <row r="30" spans="1:14" s="7" customFormat="1" ht="22.5" customHeight="1">
      <c r="A30" s="60"/>
      <c r="B30" s="61"/>
      <c r="C30" s="60"/>
      <c r="D30" s="62"/>
      <c r="E30" s="62"/>
      <c r="F30" s="62"/>
      <c r="G30" s="63"/>
      <c r="H30" s="51"/>
      <c r="I30" s="65"/>
      <c r="J30" s="235" t="s">
        <v>190</v>
      </c>
      <c r="K30" s="69">
        <v>6835</v>
      </c>
      <c r="L30" s="69">
        <v>7720</v>
      </c>
      <c r="M30" s="64">
        <f t="shared" si="2"/>
        <v>885</v>
      </c>
      <c r="N30" s="420"/>
    </row>
    <row r="31" spans="1:14" s="7" customFormat="1" ht="22.5" customHeight="1">
      <c r="A31" s="60"/>
      <c r="B31" s="61"/>
      <c r="C31" s="60"/>
      <c r="D31" s="62"/>
      <c r="E31" s="62"/>
      <c r="F31" s="62"/>
      <c r="G31" s="63"/>
      <c r="H31" s="51"/>
      <c r="I31" s="65"/>
      <c r="J31" s="57" t="s">
        <v>191</v>
      </c>
      <c r="K31" s="69">
        <v>4557</v>
      </c>
      <c r="L31" s="69">
        <v>3902</v>
      </c>
      <c r="M31" s="64">
        <f t="shared" si="2"/>
        <v>-655</v>
      </c>
      <c r="N31" s="420"/>
    </row>
    <row r="32" spans="1:14" s="7" customFormat="1" ht="22.5" customHeight="1">
      <c r="A32" s="60"/>
      <c r="B32" s="61"/>
      <c r="C32" s="60"/>
      <c r="D32" s="62"/>
      <c r="E32" s="62"/>
      <c r="F32" s="62"/>
      <c r="G32" s="63"/>
      <c r="H32" s="55"/>
      <c r="I32" s="217"/>
      <c r="J32" s="57" t="s">
        <v>195</v>
      </c>
      <c r="K32" s="69">
        <v>10000</v>
      </c>
      <c r="L32" s="69">
        <v>10000</v>
      </c>
      <c r="M32" s="64">
        <f t="shared" si="2"/>
        <v>0</v>
      </c>
      <c r="N32" s="420"/>
    </row>
    <row r="33" spans="7:14" s="7" customFormat="1" ht="22.5" customHeight="1">
      <c r="G33" s="66"/>
      <c r="H33" s="37" t="s">
        <v>85</v>
      </c>
      <c r="I33" s="490" t="s">
        <v>56</v>
      </c>
      <c r="J33" s="490"/>
      <c r="K33" s="69"/>
      <c r="L33" s="69"/>
      <c r="M33" s="64"/>
      <c r="N33" s="420"/>
    </row>
    <row r="34" spans="1:14" s="181" customFormat="1" ht="22.5" customHeight="1">
      <c r="A34" s="7"/>
      <c r="B34" s="7"/>
      <c r="C34" s="7"/>
      <c r="D34" s="7"/>
      <c r="E34" s="7"/>
      <c r="F34" s="7"/>
      <c r="G34" s="7"/>
      <c r="H34" s="237"/>
      <c r="I34" s="68" t="s">
        <v>85</v>
      </c>
      <c r="J34" s="68" t="s">
        <v>85</v>
      </c>
      <c r="K34" s="69"/>
      <c r="L34" s="69"/>
      <c r="M34" s="64"/>
      <c r="N34" s="420"/>
    </row>
    <row r="35" spans="7:14" s="7" customFormat="1" ht="22.5" customHeight="1">
      <c r="G35" s="66"/>
      <c r="H35" s="37" t="s">
        <v>86</v>
      </c>
      <c r="I35" s="68" t="s">
        <v>56</v>
      </c>
      <c r="J35" s="68"/>
      <c r="K35" s="69">
        <f>SUM(K36:K37)</f>
        <v>6277</v>
      </c>
      <c r="L35" s="69">
        <v>6276</v>
      </c>
      <c r="M35" s="64">
        <f>L35-K35</f>
        <v>-1</v>
      </c>
      <c r="N35" s="426">
        <f>(L35-K35)/K35</f>
        <v>-0.00015931177314003505</v>
      </c>
    </row>
    <row r="36" spans="7:14" s="7" customFormat="1" ht="24.75" customHeight="1">
      <c r="G36" s="66"/>
      <c r="H36" s="46"/>
      <c r="I36" s="227" t="s">
        <v>197</v>
      </c>
      <c r="J36" s="44" t="s">
        <v>58</v>
      </c>
      <c r="K36" s="69">
        <v>241</v>
      </c>
      <c r="L36" s="69">
        <v>14</v>
      </c>
      <c r="M36" s="64">
        <f>L36-K36</f>
        <v>-227</v>
      </c>
      <c r="N36" s="420"/>
    </row>
    <row r="37" spans="5:14" s="7" customFormat="1" ht="24.75" customHeight="1" thickBot="1">
      <c r="E37" s="419"/>
      <c r="H37" s="67"/>
      <c r="I37" s="238" t="s">
        <v>196</v>
      </c>
      <c r="J37" s="234" t="s">
        <v>58</v>
      </c>
      <c r="K37" s="70">
        <v>6036</v>
      </c>
      <c r="L37" s="70">
        <v>6261</v>
      </c>
      <c r="M37" s="189">
        <f>L37-K37</f>
        <v>225</v>
      </c>
      <c r="N37" s="423"/>
    </row>
    <row r="38" spans="1:7" s="7" customFormat="1" ht="24.75" customHeight="1">
      <c r="A38" s="8"/>
      <c r="B38" s="8"/>
      <c r="C38" s="8"/>
      <c r="D38" s="8"/>
      <c r="E38" s="9"/>
      <c r="F38" s="9"/>
      <c r="G38" s="1"/>
    </row>
    <row r="39" spans="1:7" s="7" customFormat="1" ht="24.75" customHeight="1">
      <c r="A39" s="8"/>
      <c r="B39" s="8"/>
      <c r="C39" s="8"/>
      <c r="D39" s="8"/>
      <c r="E39" s="9"/>
      <c r="F39" s="9"/>
      <c r="G39" s="1"/>
    </row>
    <row r="40" spans="1:7" s="7" customFormat="1" ht="24.75" customHeight="1">
      <c r="A40" s="8"/>
      <c r="B40" s="8"/>
      <c r="C40" s="8"/>
      <c r="D40" s="8"/>
      <c r="E40" s="9"/>
      <c r="F40" s="9"/>
      <c r="G40" s="1"/>
    </row>
    <row r="41" spans="1:7" s="7" customFormat="1" ht="24.75" customHeight="1">
      <c r="A41" s="8"/>
      <c r="B41" s="8"/>
      <c r="C41" s="8"/>
      <c r="D41" s="8"/>
      <c r="E41" s="9"/>
      <c r="F41" s="9"/>
      <c r="G41" s="1"/>
    </row>
    <row r="42" spans="1:7" s="7" customFormat="1" ht="24.75" customHeight="1">
      <c r="A42" s="8"/>
      <c r="B42" s="8"/>
      <c r="C42" s="8"/>
      <c r="D42" s="8"/>
      <c r="E42" s="9"/>
      <c r="F42" s="9"/>
      <c r="G42" s="1"/>
    </row>
    <row r="43" spans="1:13" s="7" customFormat="1" ht="22.5" customHeight="1">
      <c r="A43" s="8"/>
      <c r="B43" s="8"/>
      <c r="C43" s="8"/>
      <c r="D43" s="8"/>
      <c r="E43" s="9"/>
      <c r="F43" s="9"/>
      <c r="G43" s="1"/>
      <c r="H43" s="10"/>
      <c r="I43" s="1"/>
      <c r="J43" s="1"/>
      <c r="L43" s="11"/>
      <c r="M43" s="11"/>
    </row>
    <row r="44" spans="1:13" s="7" customFormat="1" ht="22.5" customHeight="1">
      <c r="A44" s="8"/>
      <c r="B44" s="8"/>
      <c r="C44" s="8"/>
      <c r="D44" s="8"/>
      <c r="E44" s="9"/>
      <c r="F44" s="9"/>
      <c r="G44" s="1"/>
      <c r="H44" s="10"/>
      <c r="I44" s="1"/>
      <c r="J44" s="1"/>
      <c r="L44" s="11"/>
      <c r="M44" s="11"/>
    </row>
    <row r="45" spans="1:13" s="7" customFormat="1" ht="22.5" customHeight="1">
      <c r="A45" s="8"/>
      <c r="B45" s="8"/>
      <c r="C45" s="8"/>
      <c r="D45" s="8"/>
      <c r="E45" s="9"/>
      <c r="F45" s="9"/>
      <c r="G45" s="1"/>
      <c r="H45" s="10"/>
      <c r="I45" s="1"/>
      <c r="J45" s="1"/>
      <c r="L45" s="11"/>
      <c r="M45" s="11"/>
    </row>
    <row r="46" spans="1:13" s="7" customFormat="1" ht="22.5" customHeight="1">
      <c r="A46" s="8"/>
      <c r="B46" s="8"/>
      <c r="C46" s="8"/>
      <c r="D46" s="8"/>
      <c r="E46" s="9"/>
      <c r="F46" s="9"/>
      <c r="G46" s="1"/>
      <c r="H46" s="10"/>
      <c r="I46" s="1"/>
      <c r="J46" s="1"/>
      <c r="L46" s="11"/>
      <c r="M46" s="11"/>
    </row>
    <row r="47" spans="1:13" s="7" customFormat="1" ht="22.5" customHeight="1">
      <c r="A47" s="8"/>
      <c r="B47" s="8"/>
      <c r="C47" s="8"/>
      <c r="D47" s="8"/>
      <c r="E47" s="9"/>
      <c r="F47" s="9"/>
      <c r="G47" s="1"/>
      <c r="H47" s="10"/>
      <c r="I47" s="1"/>
      <c r="J47" s="12"/>
      <c r="L47" s="11"/>
      <c r="M47" s="11"/>
    </row>
    <row r="48" spans="1:13" s="7" customFormat="1" ht="22.5" customHeight="1">
      <c r="A48" s="8"/>
      <c r="B48" s="8"/>
      <c r="C48" s="8"/>
      <c r="D48" s="8"/>
      <c r="E48" s="9"/>
      <c r="F48" s="9"/>
      <c r="G48" s="1"/>
      <c r="H48" s="10"/>
      <c r="I48" s="1"/>
      <c r="J48" s="12"/>
      <c r="L48" s="11"/>
      <c r="M48" s="11"/>
    </row>
    <row r="49" spans="1:13" s="7" customFormat="1" ht="22.5" customHeight="1">
      <c r="A49" s="8"/>
      <c r="B49" s="12"/>
      <c r="C49" s="12"/>
      <c r="D49" s="12"/>
      <c r="E49" s="13"/>
      <c r="F49" s="13"/>
      <c r="G49" s="1"/>
      <c r="H49" s="10"/>
      <c r="I49" s="1"/>
      <c r="J49" s="1"/>
      <c r="L49" s="11"/>
      <c r="M49" s="11"/>
    </row>
    <row r="50" spans="1:13" s="7" customFormat="1" ht="22.5" customHeight="1">
      <c r="A50" s="12"/>
      <c r="B50" s="1"/>
      <c r="C50" s="1"/>
      <c r="D50" s="1"/>
      <c r="E50" s="4"/>
      <c r="F50" s="4"/>
      <c r="G50" s="1"/>
      <c r="H50" s="1"/>
      <c r="I50" s="1"/>
      <c r="J50" s="1"/>
      <c r="L50" s="11"/>
      <c r="M50" s="11"/>
    </row>
    <row r="51" spans="1:13" s="7" customFormat="1" ht="22.5" customHeight="1">
      <c r="A51" s="1"/>
      <c r="B51" s="1"/>
      <c r="C51" s="1"/>
      <c r="D51" s="1"/>
      <c r="E51" s="4"/>
      <c r="F51" s="4"/>
      <c r="G51" s="1"/>
      <c r="L51" s="11"/>
      <c r="M51" s="11"/>
    </row>
    <row r="52" spans="1:13" s="7" customFormat="1" ht="22.5" customHeight="1">
      <c r="A52" s="1"/>
      <c r="B52" s="1"/>
      <c r="C52" s="1"/>
      <c r="D52" s="1"/>
      <c r="E52" s="4"/>
      <c r="F52" s="4"/>
      <c r="G52" s="1"/>
      <c r="H52" s="1"/>
      <c r="I52" s="1"/>
      <c r="J52" s="1"/>
      <c r="K52" s="1"/>
      <c r="L52" s="4"/>
      <c r="M52" s="11"/>
    </row>
    <row r="53" spans="1:13" s="7" customFormat="1" ht="22.5" customHeight="1">
      <c r="A53" s="1"/>
      <c r="B53" s="1"/>
      <c r="C53" s="1"/>
      <c r="D53" s="1"/>
      <c r="E53" s="4"/>
      <c r="F53" s="4"/>
      <c r="G53" s="1"/>
      <c r="H53" s="1"/>
      <c r="I53" s="1"/>
      <c r="J53" s="1"/>
      <c r="K53" s="1"/>
      <c r="L53" s="4"/>
      <c r="M53" s="11"/>
    </row>
    <row r="54" spans="1:13" s="7" customFormat="1" ht="22.5" customHeight="1">
      <c r="A54" s="1"/>
      <c r="B54" s="1"/>
      <c r="C54" s="1"/>
      <c r="D54" s="1"/>
      <c r="E54" s="4"/>
      <c r="F54" s="4"/>
      <c r="G54" s="1"/>
      <c r="H54" s="1"/>
      <c r="I54" s="1"/>
      <c r="J54" s="1"/>
      <c r="K54" s="1"/>
      <c r="L54" s="4"/>
      <c r="M54" s="11"/>
    </row>
    <row r="55" spans="1:13" s="7" customFormat="1" ht="22.5" customHeight="1">
      <c r="A55" s="1"/>
      <c r="B55" s="1"/>
      <c r="C55" s="1"/>
      <c r="D55" s="1"/>
      <c r="E55" s="4"/>
      <c r="F55" s="4"/>
      <c r="G55" s="1"/>
      <c r="H55" s="1"/>
      <c r="I55" s="1"/>
      <c r="J55" s="1"/>
      <c r="K55" s="1"/>
      <c r="L55" s="4"/>
      <c r="M55" s="11"/>
    </row>
    <row r="56" spans="1:13" s="7" customFormat="1" ht="22.5" customHeight="1">
      <c r="A56" s="1"/>
      <c r="B56" s="1"/>
      <c r="C56" s="1"/>
      <c r="D56" s="1"/>
      <c r="E56" s="4"/>
      <c r="F56" s="4"/>
      <c r="G56" s="1"/>
      <c r="H56" s="1"/>
      <c r="I56" s="1"/>
      <c r="J56" s="1"/>
      <c r="K56" s="1"/>
      <c r="L56" s="4"/>
      <c r="M56" s="11"/>
    </row>
    <row r="57" spans="1:14" s="7" customFormat="1" ht="22.5" customHeight="1">
      <c r="A57" s="1"/>
      <c r="B57" s="1"/>
      <c r="C57" s="1"/>
      <c r="D57" s="1"/>
      <c r="E57" s="4"/>
      <c r="F57" s="4"/>
      <c r="G57" s="1"/>
      <c r="H57" s="1"/>
      <c r="I57" s="1"/>
      <c r="J57" s="1"/>
      <c r="K57" s="1"/>
      <c r="L57" s="4"/>
      <c r="M57" s="4"/>
      <c r="N57" s="1"/>
    </row>
  </sheetData>
  <sheetProtection/>
  <mergeCells count="23">
    <mergeCell ref="L4:L5"/>
    <mergeCell ref="M4:N4"/>
    <mergeCell ref="H6:J6"/>
    <mergeCell ref="A1:N1"/>
    <mergeCell ref="A2:N2"/>
    <mergeCell ref="A6:C6"/>
    <mergeCell ref="I7:J7"/>
    <mergeCell ref="H3:N3"/>
    <mergeCell ref="D4:D5"/>
    <mergeCell ref="E4:E5"/>
    <mergeCell ref="H4:J4"/>
    <mergeCell ref="B7:C7"/>
    <mergeCell ref="A3:G3"/>
    <mergeCell ref="A4:C4"/>
    <mergeCell ref="F4:G4"/>
    <mergeCell ref="K4:K5"/>
    <mergeCell ref="I33:J33"/>
    <mergeCell ref="I25:J25"/>
    <mergeCell ref="I21:J21"/>
    <mergeCell ref="B14:C14"/>
    <mergeCell ref="B11:C11"/>
    <mergeCell ref="B25:C25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C1">
      <selection activeCell="F23" sqref="F23"/>
    </sheetView>
  </sheetViews>
  <sheetFormatPr defaultColWidth="11.421875" defaultRowHeight="20.25" customHeight="1"/>
  <cols>
    <col min="1" max="1" width="9.421875" style="1" bestFit="1" customWidth="1"/>
    <col min="2" max="2" width="14.00390625" style="1" bestFit="1" customWidth="1"/>
    <col min="3" max="3" width="15.7109375" style="1" customWidth="1"/>
    <col min="4" max="4" width="7.00390625" style="1" bestFit="1" customWidth="1"/>
    <col min="5" max="5" width="7.00390625" style="4" bestFit="1" customWidth="1"/>
    <col min="6" max="6" width="21.57421875" style="4" customWidth="1"/>
    <col min="7" max="7" width="11.421875" style="4" customWidth="1"/>
    <col min="8" max="8" width="2.421875" style="161" customWidth="1"/>
    <col min="9" max="9" width="4.421875" style="1" customWidth="1"/>
    <col min="10" max="10" width="4.28125" style="1" customWidth="1"/>
    <col min="11" max="11" width="4.00390625" style="1" customWidth="1"/>
    <col min="12" max="12" width="3.28125" style="1" customWidth="1"/>
    <col min="13" max="13" width="11.421875" style="1" bestFit="1" customWidth="1"/>
    <col min="14" max="250" width="9.00390625" style="1" customWidth="1"/>
    <col min="251" max="251" width="9.421875" style="1" bestFit="1" customWidth="1"/>
    <col min="252" max="252" width="14.00390625" style="1" bestFit="1" customWidth="1"/>
    <col min="253" max="253" width="17.7109375" style="1" bestFit="1" customWidth="1"/>
    <col min="254" max="254" width="13.28125" style="1" customWidth="1"/>
    <col min="255" max="255" width="12.28125" style="1" customWidth="1"/>
    <col min="256" max="16384" width="11.421875" style="1" customWidth="1"/>
  </cols>
  <sheetData>
    <row r="1" spans="1:15" ht="30" customHeight="1">
      <c r="A1" s="515" t="s">
        <v>151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34.5" customHeight="1">
      <c r="A2" s="516" t="s">
        <v>198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1:15" ht="22.5" customHeight="1" thickBot="1">
      <c r="A3" s="2"/>
      <c r="B3" s="2"/>
      <c r="C3" s="2"/>
      <c r="D3" s="2"/>
      <c r="E3" s="3"/>
      <c r="F3" s="3"/>
      <c r="G3" s="3"/>
      <c r="H3" s="162"/>
      <c r="N3" s="540" t="s">
        <v>354</v>
      </c>
      <c r="O3" s="540"/>
    </row>
    <row r="4" spans="1:15" ht="22.5" customHeight="1">
      <c r="A4" s="527" t="s">
        <v>89</v>
      </c>
      <c r="B4" s="528"/>
      <c r="C4" s="529"/>
      <c r="D4" s="530" t="s">
        <v>144</v>
      </c>
      <c r="E4" s="532" t="s">
        <v>145</v>
      </c>
      <c r="F4" s="534" t="s">
        <v>90</v>
      </c>
      <c r="G4" s="535"/>
      <c r="H4" s="535"/>
      <c r="I4" s="535"/>
      <c r="J4" s="535"/>
      <c r="K4" s="535"/>
      <c r="L4" s="535"/>
      <c r="M4" s="536"/>
      <c r="N4" s="519" t="s">
        <v>47</v>
      </c>
      <c r="O4" s="520"/>
    </row>
    <row r="5" spans="1:15" ht="22.5" customHeight="1">
      <c r="A5" s="201" t="s">
        <v>48</v>
      </c>
      <c r="B5" s="202" t="s">
        <v>49</v>
      </c>
      <c r="C5" s="203" t="s">
        <v>50</v>
      </c>
      <c r="D5" s="531"/>
      <c r="E5" s="533"/>
      <c r="F5" s="537"/>
      <c r="G5" s="538"/>
      <c r="H5" s="538"/>
      <c r="I5" s="538"/>
      <c r="J5" s="538"/>
      <c r="K5" s="538"/>
      <c r="L5" s="538"/>
      <c r="M5" s="539"/>
      <c r="N5" s="204" t="s">
        <v>51</v>
      </c>
      <c r="O5" s="205" t="s">
        <v>52</v>
      </c>
    </row>
    <row r="6" spans="1:15" ht="22.5" customHeight="1">
      <c r="A6" s="521" t="s">
        <v>91</v>
      </c>
      <c r="B6" s="522"/>
      <c r="C6" s="523"/>
      <c r="D6" s="78">
        <f>SUM(D7,D10,D13,D14,D18)</f>
        <v>101750</v>
      </c>
      <c r="E6" s="78">
        <v>149194</v>
      </c>
      <c r="F6" s="524">
        <f>SUM(M7,M10,M13,M14)</f>
        <v>149194243</v>
      </c>
      <c r="G6" s="525"/>
      <c r="H6" s="525"/>
      <c r="I6" s="525"/>
      <c r="J6" s="525"/>
      <c r="K6" s="525"/>
      <c r="L6" s="525"/>
      <c r="M6" s="526"/>
      <c r="N6" s="82">
        <f>E6-D6</f>
        <v>47444</v>
      </c>
      <c r="O6" s="80">
        <f>(E6-D6)/D6</f>
        <v>0.46628009828009825</v>
      </c>
    </row>
    <row r="7" spans="1:15" s="7" customFormat="1" ht="22.5" customHeight="1">
      <c r="A7" s="432" t="s">
        <v>95</v>
      </c>
      <c r="B7" s="452" t="s">
        <v>95</v>
      </c>
      <c r="C7" s="99" t="s">
        <v>56</v>
      </c>
      <c r="D7" s="78">
        <f>SUM(D8:D9)</f>
        <v>78714</v>
      </c>
      <c r="E7" s="79">
        <f>E8+E9</f>
        <v>125918</v>
      </c>
      <c r="F7" s="94"/>
      <c r="G7" s="100"/>
      <c r="H7" s="106"/>
      <c r="I7" s="100"/>
      <c r="J7" s="106"/>
      <c r="K7" s="100"/>
      <c r="L7" s="106"/>
      <c r="M7" s="93">
        <f>SUM(M8:M9)</f>
        <v>125918000</v>
      </c>
      <c r="N7" s="82">
        <f>E7-D7</f>
        <v>-5000</v>
      </c>
      <c r="O7" s="80">
        <f>(E7-D7)/D7</f>
        <v>0.5996900170236552</v>
      </c>
    </row>
    <row r="8" spans="1:15" s="7" customFormat="1" ht="22.5" customHeight="1">
      <c r="A8" s="115"/>
      <c r="B8" s="109"/>
      <c r="C8" s="110" t="s">
        <v>96</v>
      </c>
      <c r="D8" s="89">
        <v>68714</v>
      </c>
      <c r="E8" s="85">
        <f>M8/1000</f>
        <v>120918</v>
      </c>
      <c r="F8" s="86" t="s">
        <v>97</v>
      </c>
      <c r="G8" s="87">
        <v>120918000</v>
      </c>
      <c r="H8" s="105" t="s">
        <v>92</v>
      </c>
      <c r="I8" s="88">
        <v>1</v>
      </c>
      <c r="J8" s="105" t="s">
        <v>93</v>
      </c>
      <c r="K8" s="88"/>
      <c r="L8" s="105"/>
      <c r="M8" s="173">
        <f>G8*I8</f>
        <v>120918000</v>
      </c>
      <c r="N8" s="175">
        <f>E8-D8</f>
        <v>52204</v>
      </c>
      <c r="O8" s="430"/>
    </row>
    <row r="9" spans="1:15" s="7" customFormat="1" ht="22.5" customHeight="1">
      <c r="A9" s="116"/>
      <c r="B9" s="77"/>
      <c r="C9" s="76" t="s">
        <v>66</v>
      </c>
      <c r="D9" s="82">
        <v>10000</v>
      </c>
      <c r="E9" s="85">
        <v>5000</v>
      </c>
      <c r="F9" s="90" t="s">
        <v>199</v>
      </c>
      <c r="G9" s="91">
        <v>5000000</v>
      </c>
      <c r="H9" s="81" t="s">
        <v>92</v>
      </c>
      <c r="I9" s="92">
        <v>1</v>
      </c>
      <c r="J9" s="81" t="s">
        <v>93</v>
      </c>
      <c r="K9" s="92"/>
      <c r="L9" s="81"/>
      <c r="M9" s="173">
        <f>G9*I9</f>
        <v>5000000</v>
      </c>
      <c r="N9" s="82">
        <f>E9-D9</f>
        <v>-5000</v>
      </c>
      <c r="O9" s="83"/>
    </row>
    <row r="10" spans="1:15" s="7" customFormat="1" ht="22.5" customHeight="1">
      <c r="A10" s="448" t="s">
        <v>72</v>
      </c>
      <c r="B10" s="272" t="s">
        <v>72</v>
      </c>
      <c r="C10" s="99" t="s">
        <v>56</v>
      </c>
      <c r="D10" s="78">
        <f>SUM(D11:D12)</f>
        <v>7000</v>
      </c>
      <c r="E10" s="78">
        <f>SUM(E11:E12)</f>
        <v>7000</v>
      </c>
      <c r="F10" s="94"/>
      <c r="G10" s="95"/>
      <c r="H10" s="106"/>
      <c r="I10" s="97"/>
      <c r="J10" s="106"/>
      <c r="K10" s="98"/>
      <c r="L10" s="106"/>
      <c r="M10" s="93">
        <f>SUM(M11:M12)</f>
        <v>7000000</v>
      </c>
      <c r="N10" s="82">
        <f>E10-D10</f>
        <v>0</v>
      </c>
      <c r="O10" s="80">
        <f>(E10-D10)/D10</f>
        <v>0</v>
      </c>
    </row>
    <row r="11" spans="1:15" s="7" customFormat="1" ht="22.5" customHeight="1">
      <c r="A11" s="115"/>
      <c r="B11" s="109"/>
      <c r="C11" s="272" t="s">
        <v>74</v>
      </c>
      <c r="D11" s="175">
        <v>5000</v>
      </c>
      <c r="E11" s="273">
        <v>5000</v>
      </c>
      <c r="F11" s="449" t="s">
        <v>74</v>
      </c>
      <c r="G11" s="440">
        <v>5000000</v>
      </c>
      <c r="H11" s="450" t="s">
        <v>92</v>
      </c>
      <c r="I11" s="442">
        <v>1</v>
      </c>
      <c r="J11" s="450" t="s">
        <v>93</v>
      </c>
      <c r="K11" s="442"/>
      <c r="L11" s="450"/>
      <c r="M11" s="451">
        <f>G11*I11</f>
        <v>5000000</v>
      </c>
      <c r="N11" s="175"/>
      <c r="O11" s="445"/>
    </row>
    <row r="12" spans="1:15" s="7" customFormat="1" ht="22.5" customHeight="1">
      <c r="A12" s="115"/>
      <c r="B12" s="109"/>
      <c r="C12" s="109" t="s">
        <v>98</v>
      </c>
      <c r="D12" s="82">
        <v>2000</v>
      </c>
      <c r="E12" s="82">
        <v>2000</v>
      </c>
      <c r="F12" s="86" t="s">
        <v>75</v>
      </c>
      <c r="G12" s="87">
        <v>2000000</v>
      </c>
      <c r="H12" s="105" t="s">
        <v>92</v>
      </c>
      <c r="I12" s="88">
        <v>1</v>
      </c>
      <c r="J12" s="105" t="s">
        <v>93</v>
      </c>
      <c r="K12" s="88"/>
      <c r="L12" s="105"/>
      <c r="M12" s="173">
        <f>G12*I12</f>
        <v>2000000</v>
      </c>
      <c r="N12" s="82"/>
      <c r="O12" s="83"/>
    </row>
    <row r="13" spans="1:15" s="7" customFormat="1" ht="24.75" customHeight="1">
      <c r="A13" s="73" t="s">
        <v>99</v>
      </c>
      <c r="B13" s="74" t="s">
        <v>99</v>
      </c>
      <c r="C13" s="111" t="s">
        <v>100</v>
      </c>
      <c r="D13" s="101">
        <v>10000</v>
      </c>
      <c r="E13" s="101">
        <v>10000</v>
      </c>
      <c r="F13" s="94" t="s">
        <v>69</v>
      </c>
      <c r="G13" s="95">
        <v>2500000</v>
      </c>
      <c r="H13" s="106" t="s">
        <v>92</v>
      </c>
      <c r="I13" s="98">
        <v>4</v>
      </c>
      <c r="J13" s="106" t="s">
        <v>93</v>
      </c>
      <c r="K13" s="98"/>
      <c r="L13" s="106"/>
      <c r="M13" s="159">
        <f>G13*I13</f>
        <v>10000000</v>
      </c>
      <c r="N13" s="64"/>
      <c r="O13" s="80"/>
    </row>
    <row r="14" spans="1:15" s="7" customFormat="1" ht="24.75" customHeight="1">
      <c r="A14" s="432" t="s">
        <v>76</v>
      </c>
      <c r="B14" s="151" t="s">
        <v>101</v>
      </c>
      <c r="C14" s="112" t="s">
        <v>56</v>
      </c>
      <c r="D14" s="78">
        <f>SUM(D15:D17)</f>
        <v>6036</v>
      </c>
      <c r="E14" s="78">
        <v>6276</v>
      </c>
      <c r="F14" s="102"/>
      <c r="G14" s="103" t="s">
        <v>94</v>
      </c>
      <c r="H14" s="107"/>
      <c r="I14" s="103"/>
      <c r="J14" s="107"/>
      <c r="K14" s="103"/>
      <c r="L14" s="107"/>
      <c r="M14" s="185">
        <f>SUM(M15:M17)</f>
        <v>6276243</v>
      </c>
      <c r="N14" s="82">
        <f>E14-D14</f>
        <v>240</v>
      </c>
      <c r="O14" s="80">
        <f>(E14-D14)/D14</f>
        <v>0.039761431411530816</v>
      </c>
    </row>
    <row r="15" spans="1:15" s="7" customFormat="1" ht="22.5" customHeight="1">
      <c r="A15" s="115"/>
      <c r="B15" s="109"/>
      <c r="C15" s="151" t="s">
        <v>200</v>
      </c>
      <c r="D15" s="284">
        <v>2013</v>
      </c>
      <c r="E15" s="438">
        <v>58</v>
      </c>
      <c r="F15" s="439" t="s">
        <v>200</v>
      </c>
      <c r="G15" s="440">
        <v>58938</v>
      </c>
      <c r="H15" s="441" t="s">
        <v>201</v>
      </c>
      <c r="I15" s="442">
        <v>1</v>
      </c>
      <c r="J15" s="441" t="s">
        <v>202</v>
      </c>
      <c r="K15" s="443"/>
      <c r="L15" s="441"/>
      <c r="M15" s="444">
        <f>G15*I15</f>
        <v>58938</v>
      </c>
      <c r="N15" s="175"/>
      <c r="O15" s="445"/>
    </row>
    <row r="16" spans="1:15" s="7" customFormat="1" ht="22.5" customHeight="1">
      <c r="A16" s="115"/>
      <c r="B16" s="109"/>
      <c r="C16" s="113" t="s">
        <v>102</v>
      </c>
      <c r="D16" s="346">
        <v>4023</v>
      </c>
      <c r="E16" s="85">
        <v>6202</v>
      </c>
      <c r="F16" s="121" t="s">
        <v>102</v>
      </c>
      <c r="G16" s="87">
        <v>6202775</v>
      </c>
      <c r="H16" s="433" t="s">
        <v>201</v>
      </c>
      <c r="I16" s="88">
        <v>1</v>
      </c>
      <c r="J16" s="433" t="s">
        <v>202</v>
      </c>
      <c r="K16" s="118"/>
      <c r="L16" s="433"/>
      <c r="M16" s="447">
        <f>G16*I16</f>
        <v>6202775</v>
      </c>
      <c r="N16" s="89"/>
      <c r="O16" s="117"/>
    </row>
    <row r="17" spans="1:15" s="7" customFormat="1" ht="22.5" customHeight="1">
      <c r="A17" s="116"/>
      <c r="B17" s="77"/>
      <c r="C17" s="446" t="s">
        <v>103</v>
      </c>
      <c r="D17" s="434"/>
      <c r="E17" s="435">
        <v>14</v>
      </c>
      <c r="F17" s="174" t="s">
        <v>203</v>
      </c>
      <c r="G17" s="91">
        <v>14530</v>
      </c>
      <c r="H17" s="436" t="s">
        <v>201</v>
      </c>
      <c r="I17" s="92">
        <v>1</v>
      </c>
      <c r="J17" s="436" t="s">
        <v>202</v>
      </c>
      <c r="K17" s="135"/>
      <c r="L17" s="436"/>
      <c r="M17" s="437">
        <f>G17*I17</f>
        <v>14530</v>
      </c>
      <c r="N17" s="82"/>
      <c r="O17" s="83"/>
    </row>
    <row r="18" spans="1:15" s="7" customFormat="1" ht="22.5" customHeight="1">
      <c r="A18" s="432" t="s">
        <v>104</v>
      </c>
      <c r="B18" s="272" t="s">
        <v>104</v>
      </c>
      <c r="C18" s="112" t="s">
        <v>56</v>
      </c>
      <c r="D18" s="78"/>
      <c r="E18" s="79"/>
      <c r="F18" s="94"/>
      <c r="G18" s="96"/>
      <c r="H18" s="106"/>
      <c r="I18" s="96"/>
      <c r="J18" s="106"/>
      <c r="K18" s="96"/>
      <c r="L18" s="106"/>
      <c r="M18" s="93"/>
      <c r="N18" s="82"/>
      <c r="O18" s="104"/>
    </row>
    <row r="19" spans="1:15" s="7" customFormat="1" ht="22.5" customHeight="1" thickBot="1">
      <c r="A19" s="358"/>
      <c r="B19" s="359"/>
      <c r="C19" s="274" t="s">
        <v>105</v>
      </c>
      <c r="D19" s="275"/>
      <c r="E19" s="276"/>
      <c r="F19" s="277"/>
      <c r="G19" s="278"/>
      <c r="H19" s="279"/>
      <c r="I19" s="278"/>
      <c r="J19" s="279"/>
      <c r="K19" s="278"/>
      <c r="L19" s="279"/>
      <c r="M19" s="280"/>
      <c r="N19" s="189"/>
      <c r="O19" s="281"/>
    </row>
    <row r="20" spans="1:8" s="7" customFormat="1" ht="22.5" customHeight="1">
      <c r="A20" s="8"/>
      <c r="B20" s="8"/>
      <c r="C20" s="8"/>
      <c r="D20" s="8"/>
      <c r="E20" s="9"/>
      <c r="F20" s="9"/>
      <c r="G20" s="9"/>
      <c r="H20" s="161"/>
    </row>
    <row r="21" spans="1:8" s="7" customFormat="1" ht="22.5" customHeight="1">
      <c r="A21" s="8"/>
      <c r="B21" s="8"/>
      <c r="C21" s="8"/>
      <c r="D21" s="8"/>
      <c r="E21" s="9"/>
      <c r="F21" s="9"/>
      <c r="G21" s="9"/>
      <c r="H21" s="161"/>
    </row>
    <row r="22" spans="1:8" s="7" customFormat="1" ht="22.5" customHeight="1">
      <c r="A22" s="8"/>
      <c r="B22" s="8"/>
      <c r="C22" s="8"/>
      <c r="D22" s="8"/>
      <c r="E22" s="9"/>
      <c r="F22" s="9"/>
      <c r="G22" s="9"/>
      <c r="H22" s="161"/>
    </row>
    <row r="23" spans="1:8" s="7" customFormat="1" ht="22.5" customHeight="1">
      <c r="A23" s="8"/>
      <c r="B23" s="8"/>
      <c r="C23" s="8"/>
      <c r="D23" s="8"/>
      <c r="E23" s="9"/>
      <c r="F23" s="9"/>
      <c r="G23" s="9"/>
      <c r="H23" s="161"/>
    </row>
    <row r="24" spans="1:8" s="7" customFormat="1" ht="22.5" customHeight="1">
      <c r="A24" s="8"/>
      <c r="B24" s="8"/>
      <c r="C24" s="8"/>
      <c r="D24" s="8"/>
      <c r="E24" s="9"/>
      <c r="F24" s="9"/>
      <c r="G24" s="9"/>
      <c r="H24" s="161"/>
    </row>
    <row r="25" spans="1:8" s="7" customFormat="1" ht="22.5" customHeight="1">
      <c r="A25" s="8"/>
      <c r="B25" s="12"/>
      <c r="C25" s="12"/>
      <c r="D25" s="12"/>
      <c r="E25" s="13"/>
      <c r="F25" s="13"/>
      <c r="G25" s="13"/>
      <c r="H25" s="161"/>
    </row>
    <row r="26" ht="20.25" customHeight="1">
      <c r="A26" s="12"/>
    </row>
  </sheetData>
  <sheetProtection/>
  <mergeCells count="10">
    <mergeCell ref="A1:O1"/>
    <mergeCell ref="A2:O2"/>
    <mergeCell ref="N4:O4"/>
    <mergeCell ref="A6:C6"/>
    <mergeCell ref="F6:M6"/>
    <mergeCell ref="A4:C4"/>
    <mergeCell ref="D4:D5"/>
    <mergeCell ref="E4:E5"/>
    <mergeCell ref="F4:M5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ignoredErrors>
    <ignoredError sqref="D10:E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E8" sqref="E8"/>
    </sheetView>
  </sheetViews>
  <sheetFormatPr defaultColWidth="9.140625" defaultRowHeight="20.25" customHeight="1"/>
  <cols>
    <col min="1" max="1" width="11.00390625" style="1" customWidth="1"/>
    <col min="2" max="2" width="12.8515625" style="1" customWidth="1"/>
    <col min="3" max="3" width="17.28125" style="1" customWidth="1"/>
    <col min="4" max="4" width="7.421875" style="1" customWidth="1"/>
    <col min="5" max="5" width="9.140625" style="4" customWidth="1"/>
    <col min="6" max="6" width="25.421875" style="4" customWidth="1"/>
    <col min="7" max="7" width="11.28125" style="4" customWidth="1"/>
    <col min="8" max="8" width="2.421875" style="180" customWidth="1"/>
    <col min="9" max="9" width="6.28125" style="180" customWidth="1"/>
    <col min="10" max="10" width="2.421875" style="180" customWidth="1"/>
    <col min="11" max="11" width="5.421875" style="180" customWidth="1"/>
    <col min="12" max="12" width="3.28125" style="180" customWidth="1"/>
    <col min="13" max="13" width="10.421875" style="1" customWidth="1"/>
    <col min="14" max="16" width="9.00390625" style="1" customWidth="1"/>
    <col min="17" max="17" width="13.00390625" style="1" bestFit="1" customWidth="1"/>
    <col min="18" max="18" width="13.140625" style="1" bestFit="1" customWidth="1"/>
    <col min="19" max="19" width="36.421875" style="1" customWidth="1"/>
    <col min="20" max="20" width="18.8515625" style="1" bestFit="1" customWidth="1"/>
    <col min="21" max="250" width="9.00390625" style="1" customWidth="1"/>
    <col min="251" max="251" width="9.421875" style="1" bestFit="1" customWidth="1"/>
    <col min="252" max="252" width="14.00390625" style="1" bestFit="1" customWidth="1"/>
    <col min="253" max="253" width="17.7109375" style="1" bestFit="1" customWidth="1"/>
    <col min="254" max="254" width="13.28125" style="1" customWidth="1"/>
    <col min="255" max="255" width="12.28125" style="1" customWidth="1"/>
    <col min="256" max="16384" width="9.00390625" style="1" customWidth="1"/>
  </cols>
  <sheetData>
    <row r="1" spans="1:15" ht="30" customHeight="1">
      <c r="A1" s="515" t="s">
        <v>152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23.25" customHeight="1">
      <c r="A2" s="516" t="s">
        <v>198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1:15" s="180" customFormat="1" ht="23.2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11"/>
      <c r="O3" s="210" t="s">
        <v>149</v>
      </c>
    </row>
    <row r="4" spans="1:15" ht="22.5" customHeight="1">
      <c r="A4" s="551" t="s">
        <v>106</v>
      </c>
      <c r="B4" s="552"/>
      <c r="C4" s="553"/>
      <c r="D4" s="530" t="s">
        <v>146</v>
      </c>
      <c r="E4" s="554" t="s">
        <v>147</v>
      </c>
      <c r="F4" s="556" t="s">
        <v>148</v>
      </c>
      <c r="G4" s="557"/>
      <c r="H4" s="557"/>
      <c r="I4" s="557"/>
      <c r="J4" s="557"/>
      <c r="K4" s="557"/>
      <c r="L4" s="557"/>
      <c r="M4" s="558"/>
      <c r="N4" s="541" t="s">
        <v>47</v>
      </c>
      <c r="O4" s="542"/>
    </row>
    <row r="5" spans="1:15" ht="22.5" customHeight="1">
      <c r="A5" s="206" t="s">
        <v>48</v>
      </c>
      <c r="B5" s="207" t="s">
        <v>49</v>
      </c>
      <c r="C5" s="207" t="s">
        <v>50</v>
      </c>
      <c r="D5" s="531"/>
      <c r="E5" s="555"/>
      <c r="F5" s="559"/>
      <c r="G5" s="560"/>
      <c r="H5" s="560"/>
      <c r="I5" s="560"/>
      <c r="J5" s="560"/>
      <c r="K5" s="560"/>
      <c r="L5" s="560"/>
      <c r="M5" s="561"/>
      <c r="N5" s="208" t="s">
        <v>51</v>
      </c>
      <c r="O5" s="209" t="s">
        <v>52</v>
      </c>
    </row>
    <row r="6" spans="1:15" ht="22.5" customHeight="1">
      <c r="A6" s="543" t="s">
        <v>107</v>
      </c>
      <c r="B6" s="544"/>
      <c r="C6" s="545"/>
      <c r="D6" s="120">
        <f>D7+D35+D38+D62+D63</f>
        <v>101750</v>
      </c>
      <c r="E6" s="120">
        <v>149194</v>
      </c>
      <c r="F6" s="524">
        <f>SUM(M9:M66)</f>
        <v>149194243</v>
      </c>
      <c r="G6" s="525"/>
      <c r="H6" s="525"/>
      <c r="I6" s="525"/>
      <c r="J6" s="525"/>
      <c r="K6" s="525"/>
      <c r="L6" s="525"/>
      <c r="M6" s="526"/>
      <c r="N6" s="64">
        <f>E6-D6</f>
        <v>47444</v>
      </c>
      <c r="O6" s="155">
        <f>(E6-D6)/D6</f>
        <v>0.46628009828009825</v>
      </c>
    </row>
    <row r="7" spans="1:19" ht="22.5" customHeight="1">
      <c r="A7" s="357" t="s">
        <v>57</v>
      </c>
      <c r="B7" s="546" t="s">
        <v>56</v>
      </c>
      <c r="C7" s="523"/>
      <c r="D7" s="120">
        <f>D8+D21+D24</f>
        <v>60129</v>
      </c>
      <c r="E7" s="120">
        <f>E8+E21+E24</f>
        <v>107008</v>
      </c>
      <c r="F7" s="547"/>
      <c r="G7" s="548"/>
      <c r="H7" s="548"/>
      <c r="I7" s="548"/>
      <c r="J7" s="548"/>
      <c r="K7" s="548"/>
      <c r="L7" s="548"/>
      <c r="M7" s="549"/>
      <c r="N7" s="64">
        <f>E7-D7</f>
        <v>46879</v>
      </c>
      <c r="O7" s="155">
        <f>(E7-D7)/D7</f>
        <v>0.779640439721266</v>
      </c>
      <c r="S7" s="453"/>
    </row>
    <row r="8" spans="1:19" s="6" customFormat="1" ht="22.5" customHeight="1">
      <c r="A8" s="224"/>
      <c r="B8" s="112" t="s">
        <v>108</v>
      </c>
      <c r="C8" s="112" t="s">
        <v>58</v>
      </c>
      <c r="D8" s="120">
        <f>D9+D10+D12+D17+D19</f>
        <v>36529</v>
      </c>
      <c r="E8" s="120">
        <f>E9+E12+E17+E19</f>
        <v>87308</v>
      </c>
      <c r="F8" s="550"/>
      <c r="G8" s="548"/>
      <c r="H8" s="548"/>
      <c r="I8" s="548"/>
      <c r="J8" s="548"/>
      <c r="K8" s="548"/>
      <c r="L8" s="548"/>
      <c r="M8" s="549"/>
      <c r="N8" s="64">
        <f>E8-D8</f>
        <v>50779</v>
      </c>
      <c r="O8" s="155">
        <f>(E8-D8)/D8</f>
        <v>1.3901010156314162</v>
      </c>
      <c r="S8" s="453"/>
    </row>
    <row r="9" spans="1:19" s="7" customFormat="1" ht="22.5" customHeight="1">
      <c r="A9" s="224"/>
      <c r="B9" s="119"/>
      <c r="C9" s="151" t="s">
        <v>59</v>
      </c>
      <c r="D9" s="284">
        <v>21633</v>
      </c>
      <c r="E9" s="284">
        <f>SUM(M9:M11)/1000</f>
        <v>72570</v>
      </c>
      <c r="F9" s="348" t="s">
        <v>235</v>
      </c>
      <c r="G9" s="122">
        <v>49770000</v>
      </c>
      <c r="H9" s="142" t="s">
        <v>92</v>
      </c>
      <c r="I9" s="375">
        <v>1</v>
      </c>
      <c r="J9" s="142" t="s">
        <v>92</v>
      </c>
      <c r="K9" s="374">
        <v>1</v>
      </c>
      <c r="L9" s="142" t="s">
        <v>93</v>
      </c>
      <c r="M9" s="178">
        <v>49770000</v>
      </c>
      <c r="N9" s="290">
        <f>E9-D9</f>
        <v>50937</v>
      </c>
      <c r="O9" s="292"/>
      <c r="S9" s="453"/>
    </row>
    <row r="10" spans="1:15" s="7" customFormat="1" ht="22.5" customHeight="1">
      <c r="A10" s="224"/>
      <c r="B10" s="119"/>
      <c r="C10" s="344"/>
      <c r="D10" s="346"/>
      <c r="E10" s="346"/>
      <c r="F10" s="86" t="s">
        <v>204</v>
      </c>
      <c r="G10" s="122">
        <v>1846000</v>
      </c>
      <c r="H10" s="142" t="s">
        <v>92</v>
      </c>
      <c r="I10" s="375">
        <v>1</v>
      </c>
      <c r="J10" s="142" t="s">
        <v>92</v>
      </c>
      <c r="K10" s="374">
        <v>3</v>
      </c>
      <c r="L10" s="142" t="s">
        <v>93</v>
      </c>
      <c r="M10" s="178">
        <f>G10*I10*K10</f>
        <v>5538000</v>
      </c>
      <c r="N10" s="84"/>
      <c r="O10" s="347"/>
    </row>
    <row r="11" spans="1:15" s="181" customFormat="1" ht="22.5" customHeight="1">
      <c r="A11" s="224"/>
      <c r="B11" s="119"/>
      <c r="C11" s="344"/>
      <c r="D11" s="345"/>
      <c r="E11" s="345"/>
      <c r="F11" s="86" t="s">
        <v>205</v>
      </c>
      <c r="G11" s="122">
        <v>1918000</v>
      </c>
      <c r="H11" s="142" t="s">
        <v>92</v>
      </c>
      <c r="I11" s="375">
        <v>1</v>
      </c>
      <c r="J11" s="142" t="s">
        <v>92</v>
      </c>
      <c r="K11" s="374">
        <v>9</v>
      </c>
      <c r="L11" s="142" t="s">
        <v>93</v>
      </c>
      <c r="M11" s="178">
        <f>G11*I11*K11</f>
        <v>17262000</v>
      </c>
      <c r="N11" s="84"/>
      <c r="O11" s="186"/>
    </row>
    <row r="12" spans="1:15" s="7" customFormat="1" ht="22.5" customHeight="1">
      <c r="A12" s="224"/>
      <c r="B12" s="119"/>
      <c r="C12" s="151" t="s">
        <v>109</v>
      </c>
      <c r="D12" s="150">
        <v>8746</v>
      </c>
      <c r="E12" s="150">
        <f>SUM(M12:M16)/1000</f>
        <v>8458.4</v>
      </c>
      <c r="F12" s="154" t="s">
        <v>209</v>
      </c>
      <c r="G12" s="140">
        <v>1107600</v>
      </c>
      <c r="H12" s="145" t="s">
        <v>92</v>
      </c>
      <c r="I12" s="376">
        <v>1</v>
      </c>
      <c r="J12" s="145" t="s">
        <v>201</v>
      </c>
      <c r="K12" s="377">
        <v>1</v>
      </c>
      <c r="L12" s="145" t="s">
        <v>93</v>
      </c>
      <c r="M12" s="132">
        <f>G12*K12</f>
        <v>1107600</v>
      </c>
      <c r="N12" s="290">
        <f>E12-D12</f>
        <v>-287.60000000000036</v>
      </c>
      <c r="O12" s="292"/>
    </row>
    <row r="13" spans="1:15" s="7" customFormat="1" ht="22.5" customHeight="1">
      <c r="A13" s="224"/>
      <c r="B13" s="119"/>
      <c r="C13" s="119"/>
      <c r="D13" s="125"/>
      <c r="E13" s="125"/>
      <c r="F13" s="121" t="s">
        <v>209</v>
      </c>
      <c r="G13" s="122">
        <v>1150800</v>
      </c>
      <c r="H13" s="142" t="s">
        <v>92</v>
      </c>
      <c r="I13" s="375">
        <v>1</v>
      </c>
      <c r="J13" s="142" t="s">
        <v>201</v>
      </c>
      <c r="K13" s="374">
        <v>1</v>
      </c>
      <c r="L13" s="142" t="s">
        <v>93</v>
      </c>
      <c r="M13" s="123">
        <f>G13*K13</f>
        <v>1150800</v>
      </c>
      <c r="N13" s="84"/>
      <c r="O13" s="188"/>
    </row>
    <row r="14" spans="1:20" s="181" customFormat="1" ht="22.5" customHeight="1">
      <c r="A14" s="224"/>
      <c r="B14" s="119"/>
      <c r="C14" s="119"/>
      <c r="D14" s="125"/>
      <c r="E14" s="125"/>
      <c r="F14" s="121" t="s">
        <v>208</v>
      </c>
      <c r="G14" s="122">
        <v>50000</v>
      </c>
      <c r="H14" s="142" t="s">
        <v>92</v>
      </c>
      <c r="I14" s="375">
        <v>1</v>
      </c>
      <c r="J14" s="142" t="s">
        <v>92</v>
      </c>
      <c r="K14" s="374">
        <v>12</v>
      </c>
      <c r="L14" s="142" t="s">
        <v>93</v>
      </c>
      <c r="M14" s="123">
        <f>G14*I14*K14</f>
        <v>600000</v>
      </c>
      <c r="N14" s="126"/>
      <c r="O14" s="188"/>
      <c r="T14" s="7"/>
    </row>
    <row r="15" spans="1:15" s="7" customFormat="1" ht="22.5" customHeight="1">
      <c r="A15" s="224"/>
      <c r="B15" s="119"/>
      <c r="C15" s="119"/>
      <c r="D15" s="125"/>
      <c r="E15" s="125"/>
      <c r="F15" s="286" t="s">
        <v>206</v>
      </c>
      <c r="G15" s="287">
        <v>400000</v>
      </c>
      <c r="H15" s="289" t="s">
        <v>201</v>
      </c>
      <c r="I15" s="378">
        <v>1</v>
      </c>
      <c r="J15" s="289" t="s">
        <v>201</v>
      </c>
      <c r="K15" s="379">
        <v>12</v>
      </c>
      <c r="L15" s="307" t="s">
        <v>207</v>
      </c>
      <c r="M15" s="288">
        <f aca="true" t="shared" si="0" ref="M15:M20">G15*K15</f>
        <v>4800000</v>
      </c>
      <c r="N15" s="126"/>
      <c r="O15" s="188"/>
    </row>
    <row r="16" spans="1:15" s="181" customFormat="1" ht="22.5" customHeight="1">
      <c r="A16" s="224"/>
      <c r="B16" s="119"/>
      <c r="C16" s="119"/>
      <c r="D16" s="125"/>
      <c r="E16" s="125"/>
      <c r="F16" s="286" t="s">
        <v>238</v>
      </c>
      <c r="G16" s="287">
        <v>400000</v>
      </c>
      <c r="H16" s="289" t="s">
        <v>201</v>
      </c>
      <c r="I16" s="378">
        <v>1</v>
      </c>
      <c r="J16" s="289" t="s">
        <v>201</v>
      </c>
      <c r="K16" s="379">
        <v>2</v>
      </c>
      <c r="L16" s="307" t="s">
        <v>202</v>
      </c>
      <c r="M16" s="288">
        <f t="shared" si="0"/>
        <v>800000</v>
      </c>
      <c r="N16" s="126"/>
      <c r="O16" s="188"/>
    </row>
    <row r="17" spans="1:15" s="7" customFormat="1" ht="22.5" customHeight="1">
      <c r="A17" s="224"/>
      <c r="B17" s="285"/>
      <c r="C17" s="151" t="s">
        <v>110</v>
      </c>
      <c r="D17" s="124">
        <v>2790</v>
      </c>
      <c r="E17" s="295">
        <f>SUM(M17:M18)/1000</f>
        <v>2919.6</v>
      </c>
      <c r="F17" s="154" t="s">
        <v>213</v>
      </c>
      <c r="G17" s="294">
        <v>174000</v>
      </c>
      <c r="H17" s="149" t="s">
        <v>111</v>
      </c>
      <c r="I17" s="376">
        <v>1</v>
      </c>
      <c r="J17" s="149" t="s">
        <v>201</v>
      </c>
      <c r="K17" s="377">
        <v>12</v>
      </c>
      <c r="L17" s="149" t="s">
        <v>202</v>
      </c>
      <c r="M17" s="132">
        <f t="shared" si="0"/>
        <v>2088000</v>
      </c>
      <c r="N17" s="290">
        <f>E17-D17</f>
        <v>129.5999999999999</v>
      </c>
      <c r="O17" s="292"/>
    </row>
    <row r="18" spans="1:17" s="181" customFormat="1" ht="22.5" customHeight="1">
      <c r="A18" s="224"/>
      <c r="B18" s="285"/>
      <c r="C18" s="114"/>
      <c r="D18" s="134"/>
      <c r="E18" s="293"/>
      <c r="F18" s="296" t="s">
        <v>214</v>
      </c>
      <c r="G18" s="297">
        <v>69300</v>
      </c>
      <c r="H18" s="300" t="s">
        <v>111</v>
      </c>
      <c r="I18" s="380">
        <v>1</v>
      </c>
      <c r="J18" s="300" t="s">
        <v>201</v>
      </c>
      <c r="K18" s="379">
        <v>12</v>
      </c>
      <c r="L18" s="300" t="s">
        <v>207</v>
      </c>
      <c r="M18" s="298">
        <f t="shared" si="0"/>
        <v>831600</v>
      </c>
      <c r="N18" s="291"/>
      <c r="O18" s="187"/>
      <c r="Q18" s="299"/>
    </row>
    <row r="19" spans="1:19" s="7" customFormat="1" ht="22.5" customHeight="1">
      <c r="A19" s="224"/>
      <c r="B19" s="285"/>
      <c r="C19" s="113" t="s">
        <v>64</v>
      </c>
      <c r="D19" s="133">
        <v>3360</v>
      </c>
      <c r="E19" s="133">
        <f>SUM(M19:M20)/1000</f>
        <v>3360</v>
      </c>
      <c r="F19" s="318" t="s">
        <v>232</v>
      </c>
      <c r="G19" s="319">
        <v>200000</v>
      </c>
      <c r="H19" s="381" t="s">
        <v>92</v>
      </c>
      <c r="I19" s="382">
        <v>1</v>
      </c>
      <c r="J19" s="381" t="s">
        <v>201</v>
      </c>
      <c r="K19" s="383">
        <v>12</v>
      </c>
      <c r="L19" s="381" t="s">
        <v>207</v>
      </c>
      <c r="M19" s="320">
        <f t="shared" si="0"/>
        <v>2400000</v>
      </c>
      <c r="N19" s="124">
        <f>E19-D19</f>
        <v>0</v>
      </c>
      <c r="O19" s="158"/>
      <c r="R19" s="417"/>
      <c r="S19" s="417"/>
    </row>
    <row r="20" spans="1:19" s="7" customFormat="1" ht="22.5" customHeight="1">
      <c r="A20" s="224"/>
      <c r="B20" s="285"/>
      <c r="C20" s="113"/>
      <c r="D20" s="133"/>
      <c r="E20" s="133"/>
      <c r="F20" s="333" t="s">
        <v>233</v>
      </c>
      <c r="G20" s="334">
        <v>80000</v>
      </c>
      <c r="H20" s="384" t="s">
        <v>92</v>
      </c>
      <c r="I20" s="380">
        <v>1</v>
      </c>
      <c r="J20" s="384" t="s">
        <v>201</v>
      </c>
      <c r="K20" s="385">
        <v>12</v>
      </c>
      <c r="L20" s="384" t="s">
        <v>207</v>
      </c>
      <c r="M20" s="335">
        <f t="shared" si="0"/>
        <v>960000</v>
      </c>
      <c r="N20" s="321"/>
      <c r="O20" s="156"/>
      <c r="R20" s="417"/>
      <c r="S20" s="417"/>
    </row>
    <row r="21" spans="1:19" s="7" customFormat="1" ht="22.5" customHeight="1">
      <c r="A21" s="224"/>
      <c r="B21" s="112" t="s">
        <v>112</v>
      </c>
      <c r="C21" s="112" t="s">
        <v>56</v>
      </c>
      <c r="D21" s="131">
        <v>600</v>
      </c>
      <c r="E21" s="150">
        <f>SUM(E22:E23)</f>
        <v>100</v>
      </c>
      <c r="F21" s="135"/>
      <c r="G21" s="317"/>
      <c r="H21" s="143"/>
      <c r="I21" s="148"/>
      <c r="J21" s="148"/>
      <c r="K21" s="148"/>
      <c r="L21" s="148"/>
      <c r="M21" s="129"/>
      <c r="N21" s="82">
        <f>E21-D21</f>
        <v>-500</v>
      </c>
      <c r="O21" s="155">
        <f>(E21-D21)/D21</f>
        <v>-0.8333333333333334</v>
      </c>
      <c r="R21" s="417"/>
      <c r="S21" s="417"/>
    </row>
    <row r="22" spans="1:19" s="7" customFormat="1" ht="22.5" customHeight="1">
      <c r="A22" s="224"/>
      <c r="B22" s="113"/>
      <c r="C22" s="119" t="s">
        <v>234</v>
      </c>
      <c r="D22" s="133">
        <v>200</v>
      </c>
      <c r="E22" s="150"/>
      <c r="F22" s="336"/>
      <c r="G22" s="287"/>
      <c r="H22" s="289"/>
      <c r="I22" s="386"/>
      <c r="J22" s="289"/>
      <c r="K22" s="379"/>
      <c r="L22" s="337"/>
      <c r="M22" s="288"/>
      <c r="N22" s="175"/>
      <c r="O22" s="186"/>
      <c r="R22" s="417"/>
      <c r="S22" s="417"/>
    </row>
    <row r="23" spans="1:19" s="7" customFormat="1" ht="22.5" customHeight="1">
      <c r="A23" s="224"/>
      <c r="B23" s="114"/>
      <c r="C23" s="152" t="s">
        <v>113</v>
      </c>
      <c r="D23" s="131">
        <v>400</v>
      </c>
      <c r="E23" s="150">
        <f>M23/1000</f>
        <v>100</v>
      </c>
      <c r="F23" s="338" t="s">
        <v>114</v>
      </c>
      <c r="G23" s="323">
        <v>50000</v>
      </c>
      <c r="H23" s="324" t="s">
        <v>92</v>
      </c>
      <c r="I23" s="387">
        <v>2</v>
      </c>
      <c r="J23" s="324" t="s">
        <v>93</v>
      </c>
      <c r="K23" s="388"/>
      <c r="L23" s="325"/>
      <c r="M23" s="326">
        <f>G23*I23</f>
        <v>100000</v>
      </c>
      <c r="N23" s="64">
        <f>E23-D23</f>
        <v>-300</v>
      </c>
      <c r="O23" s="155"/>
      <c r="R23" s="417"/>
      <c r="S23" s="417"/>
    </row>
    <row r="24" spans="1:19" s="7" customFormat="1" ht="22.5" customHeight="1">
      <c r="A24" s="224"/>
      <c r="B24" s="114" t="s">
        <v>71</v>
      </c>
      <c r="C24" s="112" t="s">
        <v>56</v>
      </c>
      <c r="D24" s="131">
        <f>SUM(D25:D34)</f>
        <v>23000</v>
      </c>
      <c r="E24" s="131">
        <f>SUM(E26,E28,E33,E25)</f>
        <v>19600</v>
      </c>
      <c r="F24" s="103"/>
      <c r="G24" s="136"/>
      <c r="H24" s="146"/>
      <c r="I24" s="144"/>
      <c r="J24" s="144"/>
      <c r="K24" s="144"/>
      <c r="L24" s="144"/>
      <c r="M24" s="137"/>
      <c r="N24" s="64">
        <f>E24-D24</f>
        <v>-3400</v>
      </c>
      <c r="O24" s="155">
        <f>(E24-D24)/D24</f>
        <v>-0.14782608695652175</v>
      </c>
      <c r="R24" s="417"/>
      <c r="S24" s="417"/>
    </row>
    <row r="25" spans="1:19" s="181" customFormat="1" ht="22.5" customHeight="1">
      <c r="A25" s="224"/>
      <c r="B25" s="113"/>
      <c r="C25" s="112" t="s">
        <v>189</v>
      </c>
      <c r="D25" s="131">
        <v>1000</v>
      </c>
      <c r="E25" s="120">
        <v>200</v>
      </c>
      <c r="F25" s="322" t="s">
        <v>189</v>
      </c>
      <c r="G25" s="323">
        <v>50000</v>
      </c>
      <c r="H25" s="324" t="s">
        <v>92</v>
      </c>
      <c r="I25" s="387">
        <v>4</v>
      </c>
      <c r="J25" s="324" t="s">
        <v>93</v>
      </c>
      <c r="K25" s="388"/>
      <c r="L25" s="325"/>
      <c r="M25" s="326">
        <f aca="true" t="shared" si="1" ref="M25:M32">G25*I25</f>
        <v>200000</v>
      </c>
      <c r="N25" s="64">
        <f>E25-D25</f>
        <v>-800</v>
      </c>
      <c r="O25" s="155"/>
      <c r="R25" s="417"/>
      <c r="S25" s="417"/>
    </row>
    <row r="26" spans="1:19" s="7" customFormat="1" ht="22.5" customHeight="1">
      <c r="A26" s="224"/>
      <c r="B26" s="119"/>
      <c r="C26" s="119" t="s">
        <v>115</v>
      </c>
      <c r="D26" s="133">
        <v>500</v>
      </c>
      <c r="E26" s="125">
        <f>SUM(M26:M27)/1000</f>
        <v>400</v>
      </c>
      <c r="F26" s="286" t="s">
        <v>116</v>
      </c>
      <c r="G26" s="287">
        <v>50000</v>
      </c>
      <c r="H26" s="289" t="s">
        <v>92</v>
      </c>
      <c r="I26" s="386">
        <v>2</v>
      </c>
      <c r="J26" s="337" t="s">
        <v>93</v>
      </c>
      <c r="K26" s="337"/>
      <c r="L26" s="389"/>
      <c r="M26" s="339">
        <f>G26*I26</f>
        <v>100000</v>
      </c>
      <c r="N26" s="89">
        <f>E26-D26</f>
        <v>-100</v>
      </c>
      <c r="O26" s="292"/>
      <c r="R26" s="417"/>
      <c r="S26" s="417"/>
    </row>
    <row r="27" spans="1:19" s="7" customFormat="1" ht="22.5" customHeight="1">
      <c r="A27" s="224"/>
      <c r="B27" s="113"/>
      <c r="C27" s="119"/>
      <c r="D27" s="133"/>
      <c r="E27" s="133"/>
      <c r="F27" s="286" t="s">
        <v>117</v>
      </c>
      <c r="G27" s="287">
        <v>25000</v>
      </c>
      <c r="H27" s="289" t="s">
        <v>92</v>
      </c>
      <c r="I27" s="385">
        <v>12</v>
      </c>
      <c r="J27" s="337" t="s">
        <v>93</v>
      </c>
      <c r="K27" s="337"/>
      <c r="L27" s="389"/>
      <c r="M27" s="339">
        <f t="shared" si="1"/>
        <v>300000</v>
      </c>
      <c r="N27" s="126"/>
      <c r="O27" s="186"/>
      <c r="R27" s="417"/>
      <c r="S27" s="417"/>
    </row>
    <row r="28" spans="1:19" ht="20.25" customHeight="1">
      <c r="A28" s="224"/>
      <c r="B28" s="113"/>
      <c r="C28" s="151" t="s">
        <v>188</v>
      </c>
      <c r="D28" s="124">
        <v>17500</v>
      </c>
      <c r="E28" s="150">
        <f>SUM(M28:M32)/1000</f>
        <v>17500</v>
      </c>
      <c r="F28" s="301" t="s">
        <v>118</v>
      </c>
      <c r="G28" s="140">
        <v>700000</v>
      </c>
      <c r="H28" s="145" t="s">
        <v>92</v>
      </c>
      <c r="I28" s="374">
        <v>12</v>
      </c>
      <c r="J28" s="149" t="s">
        <v>93</v>
      </c>
      <c r="K28" s="149"/>
      <c r="L28" s="390"/>
      <c r="M28" s="132">
        <f t="shared" si="1"/>
        <v>8400000</v>
      </c>
      <c r="N28" s="273">
        <f>E28-D28</f>
        <v>0</v>
      </c>
      <c r="O28" s="158"/>
      <c r="R28" s="418"/>
      <c r="S28" s="418"/>
    </row>
    <row r="29" spans="1:19" ht="20.25" customHeight="1">
      <c r="A29" s="224"/>
      <c r="B29" s="113"/>
      <c r="C29" s="119"/>
      <c r="D29" s="133"/>
      <c r="E29" s="133"/>
      <c r="F29" s="191" t="s">
        <v>119</v>
      </c>
      <c r="G29" s="122">
        <v>250000</v>
      </c>
      <c r="H29" s="142" t="s">
        <v>92</v>
      </c>
      <c r="I29" s="374">
        <v>12</v>
      </c>
      <c r="J29" s="147" t="s">
        <v>93</v>
      </c>
      <c r="K29" s="147"/>
      <c r="L29" s="391"/>
      <c r="M29" s="123">
        <f t="shared" si="1"/>
        <v>3000000</v>
      </c>
      <c r="N29" s="123"/>
      <c r="O29" s="431"/>
      <c r="R29" s="418"/>
      <c r="S29" s="418"/>
    </row>
    <row r="30" spans="1:19" ht="20.25" customHeight="1">
      <c r="A30" s="224"/>
      <c r="B30" s="113"/>
      <c r="C30" s="119"/>
      <c r="D30" s="133"/>
      <c r="E30" s="133"/>
      <c r="F30" s="191" t="s">
        <v>217</v>
      </c>
      <c r="G30" s="122">
        <v>450000</v>
      </c>
      <c r="H30" s="142" t="s">
        <v>92</v>
      </c>
      <c r="I30" s="374">
        <v>10</v>
      </c>
      <c r="J30" s="147" t="s">
        <v>93</v>
      </c>
      <c r="K30" s="147"/>
      <c r="L30" s="391"/>
      <c r="M30" s="123">
        <f t="shared" si="1"/>
        <v>4500000</v>
      </c>
      <c r="N30" s="123"/>
      <c r="O30" s="188"/>
      <c r="R30" s="418"/>
      <c r="S30" s="418"/>
    </row>
    <row r="31" spans="1:19" s="180" customFormat="1" ht="20.25" customHeight="1">
      <c r="A31" s="224"/>
      <c r="B31" s="113"/>
      <c r="C31" s="119"/>
      <c r="D31" s="133"/>
      <c r="E31" s="125"/>
      <c r="F31" s="302" t="s">
        <v>216</v>
      </c>
      <c r="G31" s="122">
        <v>300000</v>
      </c>
      <c r="H31" s="142" t="s">
        <v>92</v>
      </c>
      <c r="I31" s="374">
        <v>2</v>
      </c>
      <c r="J31" s="147" t="s">
        <v>93</v>
      </c>
      <c r="K31" s="147"/>
      <c r="L31" s="391"/>
      <c r="M31" s="123">
        <f t="shared" si="1"/>
        <v>600000</v>
      </c>
      <c r="N31" s="123"/>
      <c r="O31" s="188"/>
      <c r="R31" s="418"/>
      <c r="S31" s="418"/>
    </row>
    <row r="32" spans="1:19" s="180" customFormat="1" ht="20.25" customHeight="1">
      <c r="A32" s="224"/>
      <c r="B32" s="113"/>
      <c r="C32" s="119"/>
      <c r="D32" s="133"/>
      <c r="E32" s="125"/>
      <c r="F32" s="302" t="s">
        <v>215</v>
      </c>
      <c r="G32" s="122">
        <v>1000000</v>
      </c>
      <c r="H32" s="142" t="s">
        <v>92</v>
      </c>
      <c r="I32" s="374">
        <v>1</v>
      </c>
      <c r="J32" s="147" t="s">
        <v>93</v>
      </c>
      <c r="K32" s="147"/>
      <c r="L32" s="391"/>
      <c r="M32" s="129">
        <f t="shared" si="1"/>
        <v>1000000</v>
      </c>
      <c r="N32" s="123"/>
      <c r="O32" s="188"/>
      <c r="R32" s="418"/>
      <c r="S32" s="418"/>
    </row>
    <row r="33" spans="1:19" ht="20.25" customHeight="1">
      <c r="A33" s="224"/>
      <c r="B33" s="113"/>
      <c r="C33" s="151" t="s">
        <v>120</v>
      </c>
      <c r="D33" s="124">
        <v>4000</v>
      </c>
      <c r="E33" s="124">
        <f>SUM(M33:M34)/1000</f>
        <v>1500</v>
      </c>
      <c r="F33" s="327" t="s">
        <v>121</v>
      </c>
      <c r="G33" s="328">
        <v>100000</v>
      </c>
      <c r="H33" s="329" t="s">
        <v>92</v>
      </c>
      <c r="I33" s="392">
        <v>12</v>
      </c>
      <c r="J33" s="329" t="s">
        <v>93</v>
      </c>
      <c r="K33" s="392"/>
      <c r="L33" s="329"/>
      <c r="M33" s="288">
        <f>G33*I33</f>
        <v>1200000</v>
      </c>
      <c r="N33" s="175">
        <f>E33-D33</f>
        <v>-2500</v>
      </c>
      <c r="O33" s="292"/>
      <c r="R33" s="418"/>
      <c r="S33" s="418"/>
    </row>
    <row r="34" spans="1:19" ht="20.25" customHeight="1">
      <c r="A34" s="224"/>
      <c r="B34" s="114"/>
      <c r="C34" s="108"/>
      <c r="D34" s="134"/>
      <c r="E34" s="134"/>
      <c r="F34" s="330" t="s">
        <v>122</v>
      </c>
      <c r="G34" s="331">
        <v>300000</v>
      </c>
      <c r="H34" s="332" t="s">
        <v>92</v>
      </c>
      <c r="I34" s="385">
        <v>1</v>
      </c>
      <c r="J34" s="332" t="s">
        <v>93</v>
      </c>
      <c r="K34" s="385"/>
      <c r="L34" s="332"/>
      <c r="M34" s="288">
        <f>G34*I34</f>
        <v>300000</v>
      </c>
      <c r="N34" s="130"/>
      <c r="O34" s="187"/>
      <c r="R34" s="418"/>
      <c r="S34" s="418"/>
    </row>
    <row r="35" spans="1:19" ht="20.25" customHeight="1">
      <c r="A35" s="357" t="s">
        <v>78</v>
      </c>
      <c r="B35" s="151" t="s">
        <v>80</v>
      </c>
      <c r="C35" s="152" t="s">
        <v>56</v>
      </c>
      <c r="D35" s="131">
        <v>350</v>
      </c>
      <c r="E35" s="131">
        <f>SUM(E36:E37)</f>
        <v>408.4</v>
      </c>
      <c r="F35" s="103"/>
      <c r="G35" s="136"/>
      <c r="H35" s="146"/>
      <c r="I35" s="144"/>
      <c r="J35" s="144"/>
      <c r="K35" s="144"/>
      <c r="L35" s="144"/>
      <c r="M35" s="137"/>
      <c r="N35" s="64">
        <f>E35-D35</f>
        <v>58.39999999999998</v>
      </c>
      <c r="O35" s="155">
        <f>(E35-D35)/D35</f>
        <v>0.1668571428571428</v>
      </c>
      <c r="R35" s="418"/>
      <c r="S35" s="418"/>
    </row>
    <row r="36" spans="1:19" ht="20.25" customHeight="1">
      <c r="A36" s="224"/>
      <c r="B36" s="113"/>
      <c r="C36" s="119" t="s">
        <v>81</v>
      </c>
      <c r="D36" s="133"/>
      <c r="E36" s="125"/>
      <c r="F36" s="118" t="s">
        <v>81</v>
      </c>
      <c r="G36" s="122"/>
      <c r="H36" s="142"/>
      <c r="I36" s="374"/>
      <c r="J36" s="142"/>
      <c r="K36" s="147"/>
      <c r="L36" s="147"/>
      <c r="M36" s="123"/>
      <c r="N36" s="64"/>
      <c r="O36" s="186"/>
      <c r="R36" s="418"/>
      <c r="S36" s="418"/>
    </row>
    <row r="37" spans="1:15" ht="20.25" customHeight="1">
      <c r="A37" s="224"/>
      <c r="B37" s="114"/>
      <c r="C37" s="112" t="s">
        <v>82</v>
      </c>
      <c r="D37" s="131">
        <v>350</v>
      </c>
      <c r="E37" s="131">
        <f>SUM(M37)/1000</f>
        <v>408.4</v>
      </c>
      <c r="F37" s="322" t="s">
        <v>82</v>
      </c>
      <c r="G37" s="323">
        <v>408400</v>
      </c>
      <c r="H37" s="324" t="s">
        <v>92</v>
      </c>
      <c r="I37" s="388">
        <v>1</v>
      </c>
      <c r="J37" s="324" t="s">
        <v>93</v>
      </c>
      <c r="K37" s="325"/>
      <c r="L37" s="325"/>
      <c r="M37" s="326">
        <f>G37*I37</f>
        <v>408400</v>
      </c>
      <c r="N37" s="64">
        <f>E37-D37</f>
        <v>58.39999999999998</v>
      </c>
      <c r="O37" s="155"/>
    </row>
    <row r="38" spans="1:15" ht="20.25" customHeight="1">
      <c r="A38" s="357" t="s">
        <v>55</v>
      </c>
      <c r="B38" s="151" t="s">
        <v>55</v>
      </c>
      <c r="C38" s="108" t="s">
        <v>56</v>
      </c>
      <c r="D38" s="133">
        <f>D42+D43+D50+D55+D60+D39</f>
        <v>34994</v>
      </c>
      <c r="E38" s="133">
        <f>SUM(E42,E43,E50,E55,E60,E39)</f>
        <v>35501</v>
      </c>
      <c r="F38" s="118"/>
      <c r="G38" s="122"/>
      <c r="H38" s="142"/>
      <c r="I38" s="374"/>
      <c r="J38" s="142"/>
      <c r="K38" s="147"/>
      <c r="L38" s="147"/>
      <c r="M38" s="123"/>
      <c r="N38" s="175">
        <f>E38-D38</f>
        <v>507</v>
      </c>
      <c r="O38" s="155">
        <f>(E38-D38)/D38</f>
        <v>0.014488197976796022</v>
      </c>
    </row>
    <row r="39" spans="1:15" s="180" customFormat="1" ht="20.25" customHeight="1">
      <c r="A39" s="224"/>
      <c r="B39" s="113"/>
      <c r="C39" s="151" t="s">
        <v>194</v>
      </c>
      <c r="D39" s="124">
        <v>542</v>
      </c>
      <c r="E39" s="282">
        <f>M40/1000</f>
        <v>500</v>
      </c>
      <c r="F39" s="283" t="s">
        <v>211</v>
      </c>
      <c r="G39" s="140"/>
      <c r="H39" s="145"/>
      <c r="I39" s="377"/>
      <c r="J39" s="145"/>
      <c r="K39" s="149"/>
      <c r="L39" s="149"/>
      <c r="M39" s="132"/>
      <c r="N39" s="175">
        <f>E39-D39</f>
        <v>-42</v>
      </c>
      <c r="O39" s="292"/>
    </row>
    <row r="40" spans="1:15" s="180" customFormat="1" ht="20.25" customHeight="1">
      <c r="A40" s="224"/>
      <c r="B40" s="113"/>
      <c r="C40" s="113"/>
      <c r="D40" s="133"/>
      <c r="E40" s="125"/>
      <c r="F40" s="118" t="s">
        <v>210</v>
      </c>
      <c r="G40" s="122">
        <v>250000</v>
      </c>
      <c r="H40" s="142" t="s">
        <v>236</v>
      </c>
      <c r="I40" s="374">
        <v>2</v>
      </c>
      <c r="J40" s="142" t="s">
        <v>239</v>
      </c>
      <c r="K40" s="147"/>
      <c r="L40" s="147"/>
      <c r="M40" s="123">
        <f>G40*I40</f>
        <v>500000</v>
      </c>
      <c r="N40" s="89"/>
      <c r="O40" s="186"/>
    </row>
    <row r="41" spans="1:15" s="180" customFormat="1" ht="20.25" customHeight="1">
      <c r="A41" s="224"/>
      <c r="B41" s="113"/>
      <c r="C41" s="114"/>
      <c r="D41" s="134"/>
      <c r="E41" s="127"/>
      <c r="F41" s="135" t="s">
        <v>212</v>
      </c>
      <c r="G41" s="128"/>
      <c r="H41" s="143"/>
      <c r="I41" s="393"/>
      <c r="J41" s="143"/>
      <c r="K41" s="148"/>
      <c r="L41" s="148"/>
      <c r="M41" s="129"/>
      <c r="N41" s="82"/>
      <c r="O41" s="187"/>
    </row>
    <row r="42" spans="1:15" ht="20.25" customHeight="1">
      <c r="A42" s="224"/>
      <c r="B42" s="113"/>
      <c r="C42" s="119" t="s">
        <v>123</v>
      </c>
      <c r="D42" s="133">
        <v>100</v>
      </c>
      <c r="E42" s="125">
        <f>M42/1000</f>
        <v>600</v>
      </c>
      <c r="F42" s="190" t="s">
        <v>218</v>
      </c>
      <c r="G42" s="122">
        <v>50000</v>
      </c>
      <c r="H42" s="142" t="s">
        <v>92</v>
      </c>
      <c r="I42" s="374">
        <v>12</v>
      </c>
      <c r="J42" s="147" t="s">
        <v>93</v>
      </c>
      <c r="K42" s="374"/>
      <c r="L42" s="147"/>
      <c r="M42" s="178">
        <f aca="true" t="shared" si="2" ref="M42:M61">G42*I42</f>
        <v>600000</v>
      </c>
      <c r="N42" s="89">
        <f>E42-D42</f>
        <v>500</v>
      </c>
      <c r="O42" s="155"/>
    </row>
    <row r="43" spans="1:15" ht="20.25" customHeight="1">
      <c r="A43" s="224"/>
      <c r="B43" s="113"/>
      <c r="C43" s="151" t="s">
        <v>124</v>
      </c>
      <c r="D43" s="124">
        <v>12960</v>
      </c>
      <c r="E43" s="282">
        <f>SUM(M43:M49)/1000</f>
        <v>12780</v>
      </c>
      <c r="F43" s="154" t="s">
        <v>125</v>
      </c>
      <c r="G43" s="140">
        <v>420000</v>
      </c>
      <c r="H43" s="145" t="s">
        <v>92</v>
      </c>
      <c r="I43" s="377">
        <v>12</v>
      </c>
      <c r="J43" s="149" t="s">
        <v>93</v>
      </c>
      <c r="K43" s="377"/>
      <c r="L43" s="149"/>
      <c r="M43" s="132">
        <f t="shared" si="2"/>
        <v>5040000</v>
      </c>
      <c r="N43" s="273">
        <f>E43-D43</f>
        <v>-180</v>
      </c>
      <c r="O43" s="292"/>
    </row>
    <row r="44" spans="1:15" s="180" customFormat="1" ht="20.25" customHeight="1">
      <c r="A44" s="224"/>
      <c r="B44" s="113"/>
      <c r="C44" s="119"/>
      <c r="D44" s="133"/>
      <c r="E44" s="141"/>
      <c r="F44" s="121" t="s">
        <v>228</v>
      </c>
      <c r="G44" s="122">
        <v>60000</v>
      </c>
      <c r="H44" s="142" t="s">
        <v>92</v>
      </c>
      <c r="I44" s="374">
        <v>12</v>
      </c>
      <c r="J44" s="147" t="s">
        <v>93</v>
      </c>
      <c r="K44" s="374"/>
      <c r="L44" s="147"/>
      <c r="M44" s="123">
        <f t="shared" si="2"/>
        <v>720000</v>
      </c>
      <c r="N44" s="101"/>
      <c r="O44" s="188"/>
    </row>
    <row r="45" spans="1:15" ht="20.25" customHeight="1">
      <c r="A45" s="224"/>
      <c r="B45" s="113"/>
      <c r="C45" s="119"/>
      <c r="D45" s="133"/>
      <c r="E45" s="303"/>
      <c r="F45" s="121" t="s">
        <v>223</v>
      </c>
      <c r="G45" s="122">
        <v>1000000</v>
      </c>
      <c r="H45" s="142" t="s">
        <v>92</v>
      </c>
      <c r="I45" s="374">
        <v>1</v>
      </c>
      <c r="J45" s="142" t="s">
        <v>93</v>
      </c>
      <c r="K45" s="374"/>
      <c r="L45" s="391"/>
      <c r="M45" s="123">
        <f t="shared" si="2"/>
        <v>1000000</v>
      </c>
      <c r="N45" s="123"/>
      <c r="O45" s="188"/>
    </row>
    <row r="46" spans="1:15" ht="20.25" customHeight="1">
      <c r="A46" s="224"/>
      <c r="B46" s="113"/>
      <c r="C46" s="119"/>
      <c r="D46" s="133"/>
      <c r="E46" s="303"/>
      <c r="F46" s="121" t="s">
        <v>219</v>
      </c>
      <c r="G46" s="122">
        <v>1020000</v>
      </c>
      <c r="H46" s="142" t="s">
        <v>92</v>
      </c>
      <c r="I46" s="374">
        <v>1</v>
      </c>
      <c r="J46" s="142" t="s">
        <v>355</v>
      </c>
      <c r="K46" s="374"/>
      <c r="L46" s="147"/>
      <c r="M46" s="123">
        <f>G46*I46</f>
        <v>1020000</v>
      </c>
      <c r="N46" s="123"/>
      <c r="O46" s="186"/>
    </row>
    <row r="47" spans="1:15" ht="20.25" customHeight="1">
      <c r="A47" s="224"/>
      <c r="B47" s="113"/>
      <c r="C47" s="119"/>
      <c r="D47" s="133"/>
      <c r="E47" s="303"/>
      <c r="F47" s="121" t="s">
        <v>220</v>
      </c>
      <c r="G47" s="122">
        <v>2000000</v>
      </c>
      <c r="H47" s="142" t="s">
        <v>92</v>
      </c>
      <c r="I47" s="374">
        <v>1</v>
      </c>
      <c r="J47" s="142" t="s">
        <v>93</v>
      </c>
      <c r="K47" s="147"/>
      <c r="L47" s="391"/>
      <c r="M47" s="123">
        <f t="shared" si="2"/>
        <v>2000000</v>
      </c>
      <c r="N47" s="123"/>
      <c r="O47" s="188"/>
    </row>
    <row r="48" spans="1:15" ht="20.25" customHeight="1">
      <c r="A48" s="224"/>
      <c r="B48" s="113"/>
      <c r="C48" s="119"/>
      <c r="D48" s="133"/>
      <c r="E48" s="303"/>
      <c r="F48" s="121" t="s">
        <v>221</v>
      </c>
      <c r="G48" s="122">
        <v>2000000</v>
      </c>
      <c r="H48" s="142" t="s">
        <v>92</v>
      </c>
      <c r="I48" s="374">
        <v>1</v>
      </c>
      <c r="J48" s="142" t="s">
        <v>93</v>
      </c>
      <c r="K48" s="147"/>
      <c r="L48" s="391"/>
      <c r="M48" s="123">
        <f t="shared" si="2"/>
        <v>2000000</v>
      </c>
      <c r="N48" s="123"/>
      <c r="O48" s="186"/>
    </row>
    <row r="49" spans="1:15" ht="20.25" customHeight="1">
      <c r="A49" s="224"/>
      <c r="B49" s="113"/>
      <c r="C49" s="113"/>
      <c r="D49" s="133"/>
      <c r="E49" s="303"/>
      <c r="F49" s="121" t="s">
        <v>222</v>
      </c>
      <c r="G49" s="122">
        <v>1000000</v>
      </c>
      <c r="H49" s="142" t="s">
        <v>92</v>
      </c>
      <c r="I49" s="374">
        <v>1</v>
      </c>
      <c r="J49" s="142" t="s">
        <v>93</v>
      </c>
      <c r="K49" s="147"/>
      <c r="L49" s="391"/>
      <c r="M49" s="123">
        <f t="shared" si="2"/>
        <v>1000000</v>
      </c>
      <c r="N49" s="123"/>
      <c r="O49" s="186"/>
    </row>
    <row r="50" spans="1:15" ht="20.25" customHeight="1">
      <c r="A50" s="224"/>
      <c r="B50" s="113"/>
      <c r="C50" s="151" t="s">
        <v>126</v>
      </c>
      <c r="D50" s="124">
        <v>6835</v>
      </c>
      <c r="E50" s="150">
        <f>SUM(M50:M54)/1000</f>
        <v>7720</v>
      </c>
      <c r="F50" s="304" t="s">
        <v>224</v>
      </c>
      <c r="G50" s="140">
        <v>40000</v>
      </c>
      <c r="H50" s="145" t="s">
        <v>92</v>
      </c>
      <c r="I50" s="377">
        <v>48</v>
      </c>
      <c r="J50" s="145" t="s">
        <v>93</v>
      </c>
      <c r="K50" s="149"/>
      <c r="L50" s="149"/>
      <c r="M50" s="132">
        <f t="shared" si="2"/>
        <v>1920000</v>
      </c>
      <c r="N50" s="175">
        <f>E50-D50</f>
        <v>885</v>
      </c>
      <c r="O50" s="292"/>
    </row>
    <row r="51" spans="1:15" ht="20.25" customHeight="1">
      <c r="A51" s="224"/>
      <c r="B51" s="113"/>
      <c r="C51" s="113"/>
      <c r="D51" s="133"/>
      <c r="E51" s="133"/>
      <c r="F51" s="190" t="s">
        <v>226</v>
      </c>
      <c r="G51" s="122">
        <v>40000</v>
      </c>
      <c r="H51" s="142" t="s">
        <v>92</v>
      </c>
      <c r="I51" s="374">
        <v>48</v>
      </c>
      <c r="J51" s="142" t="s">
        <v>93</v>
      </c>
      <c r="K51" s="147"/>
      <c r="L51" s="147"/>
      <c r="M51" s="123">
        <f t="shared" si="2"/>
        <v>1920000</v>
      </c>
      <c r="N51" s="126"/>
      <c r="O51" s="186"/>
    </row>
    <row r="52" spans="1:15" ht="20.25" customHeight="1">
      <c r="A52" s="224"/>
      <c r="B52" s="113"/>
      <c r="C52" s="113"/>
      <c r="D52" s="133"/>
      <c r="E52" s="133"/>
      <c r="F52" s="190" t="s">
        <v>225</v>
      </c>
      <c r="G52" s="122">
        <v>40000</v>
      </c>
      <c r="H52" s="142" t="s">
        <v>201</v>
      </c>
      <c r="I52" s="374">
        <v>6</v>
      </c>
      <c r="J52" s="142" t="s">
        <v>202</v>
      </c>
      <c r="K52" s="147"/>
      <c r="L52" s="147"/>
      <c r="M52" s="123">
        <f t="shared" si="2"/>
        <v>240000</v>
      </c>
      <c r="N52" s="126"/>
      <c r="O52" s="188"/>
    </row>
    <row r="53" spans="1:15" s="180" customFormat="1" ht="20.25" customHeight="1">
      <c r="A53" s="224"/>
      <c r="B53" s="113"/>
      <c r="C53" s="113"/>
      <c r="D53" s="133"/>
      <c r="E53" s="133"/>
      <c r="F53" s="190" t="s">
        <v>240</v>
      </c>
      <c r="G53" s="122">
        <v>40000</v>
      </c>
      <c r="H53" s="142" t="s">
        <v>201</v>
      </c>
      <c r="I53" s="374">
        <v>76</v>
      </c>
      <c r="J53" s="142" t="s">
        <v>202</v>
      </c>
      <c r="K53" s="147"/>
      <c r="L53" s="147"/>
      <c r="M53" s="123">
        <f t="shared" si="2"/>
        <v>3040000</v>
      </c>
      <c r="N53" s="126"/>
      <c r="O53" s="188"/>
    </row>
    <row r="54" spans="1:15" ht="20.25" customHeight="1">
      <c r="A54" s="224"/>
      <c r="B54" s="113"/>
      <c r="C54" s="114"/>
      <c r="D54" s="134"/>
      <c r="E54" s="134"/>
      <c r="F54" s="179" t="s">
        <v>227</v>
      </c>
      <c r="G54" s="128">
        <v>300000</v>
      </c>
      <c r="H54" s="143" t="s">
        <v>92</v>
      </c>
      <c r="I54" s="393">
        <v>2</v>
      </c>
      <c r="J54" s="143" t="s">
        <v>93</v>
      </c>
      <c r="K54" s="148"/>
      <c r="L54" s="148"/>
      <c r="M54" s="123">
        <f t="shared" si="2"/>
        <v>600000</v>
      </c>
      <c r="N54" s="126"/>
      <c r="O54" s="188"/>
    </row>
    <row r="55" spans="1:15" ht="20.25" customHeight="1">
      <c r="A55" s="224"/>
      <c r="B55" s="113"/>
      <c r="C55" s="151" t="s">
        <v>127</v>
      </c>
      <c r="D55" s="124">
        <v>4557</v>
      </c>
      <c r="E55" s="282">
        <v>3901</v>
      </c>
      <c r="F55" s="154" t="s">
        <v>229</v>
      </c>
      <c r="G55" s="140">
        <v>1500000</v>
      </c>
      <c r="H55" s="145" t="s">
        <v>92</v>
      </c>
      <c r="I55" s="377">
        <v>1</v>
      </c>
      <c r="J55" s="145" t="s">
        <v>93</v>
      </c>
      <c r="K55" s="149"/>
      <c r="L55" s="149"/>
      <c r="M55" s="132">
        <f t="shared" si="2"/>
        <v>1500000</v>
      </c>
      <c r="N55" s="273">
        <f>E55-D55</f>
        <v>-656</v>
      </c>
      <c r="O55" s="292"/>
    </row>
    <row r="56" spans="1:15" ht="20.25" customHeight="1">
      <c r="A56" s="224"/>
      <c r="B56" s="113"/>
      <c r="C56" s="119"/>
      <c r="D56" s="133"/>
      <c r="E56" s="303"/>
      <c r="F56" s="121" t="s">
        <v>262</v>
      </c>
      <c r="G56" s="122">
        <v>500000</v>
      </c>
      <c r="H56" s="142" t="s">
        <v>92</v>
      </c>
      <c r="I56" s="374">
        <v>1</v>
      </c>
      <c r="J56" s="142" t="s">
        <v>93</v>
      </c>
      <c r="K56" s="374"/>
      <c r="L56" s="142"/>
      <c r="M56" s="123">
        <f t="shared" si="2"/>
        <v>500000</v>
      </c>
      <c r="N56" s="123"/>
      <c r="O56" s="186"/>
    </row>
    <row r="57" spans="1:15" ht="20.25" customHeight="1">
      <c r="A57" s="224"/>
      <c r="B57" s="113"/>
      <c r="C57" s="119"/>
      <c r="D57" s="133"/>
      <c r="E57" s="303"/>
      <c r="F57" s="121" t="s">
        <v>230</v>
      </c>
      <c r="G57" s="122">
        <v>700000</v>
      </c>
      <c r="H57" s="142" t="s">
        <v>92</v>
      </c>
      <c r="I57" s="374">
        <v>1</v>
      </c>
      <c r="J57" s="142" t="s">
        <v>93</v>
      </c>
      <c r="K57" s="374"/>
      <c r="L57" s="142"/>
      <c r="M57" s="123">
        <f t="shared" si="2"/>
        <v>700000</v>
      </c>
      <c r="N57" s="123"/>
      <c r="O57" s="186"/>
    </row>
    <row r="58" spans="1:15" s="180" customFormat="1" ht="20.25" customHeight="1">
      <c r="A58" s="224"/>
      <c r="B58" s="113"/>
      <c r="C58" s="119"/>
      <c r="D58" s="133"/>
      <c r="E58" s="303"/>
      <c r="F58" s="121" t="s">
        <v>231</v>
      </c>
      <c r="G58" s="122">
        <v>1000000</v>
      </c>
      <c r="H58" s="142" t="s">
        <v>92</v>
      </c>
      <c r="I58" s="374">
        <v>1</v>
      </c>
      <c r="J58" s="142" t="s">
        <v>93</v>
      </c>
      <c r="K58" s="374"/>
      <c r="L58" s="142"/>
      <c r="M58" s="123">
        <f t="shared" si="2"/>
        <v>1000000</v>
      </c>
      <c r="N58" s="123"/>
      <c r="O58" s="186"/>
    </row>
    <row r="59" spans="1:15" ht="20.25" customHeight="1">
      <c r="A59" s="224"/>
      <c r="B59" s="113"/>
      <c r="C59" s="153"/>
      <c r="D59" s="138"/>
      <c r="E59" s="306"/>
      <c r="F59" s="174" t="s">
        <v>137</v>
      </c>
      <c r="G59" s="128">
        <v>201600</v>
      </c>
      <c r="H59" s="143" t="s">
        <v>92</v>
      </c>
      <c r="I59" s="393">
        <v>1</v>
      </c>
      <c r="J59" s="143" t="s">
        <v>93</v>
      </c>
      <c r="K59" s="148"/>
      <c r="L59" s="394"/>
      <c r="M59" s="129">
        <f>G59*I59</f>
        <v>201600</v>
      </c>
      <c r="N59" s="305"/>
      <c r="O59" s="157"/>
    </row>
    <row r="60" spans="1:15" s="180" customFormat="1" ht="20.25" customHeight="1">
      <c r="A60" s="224"/>
      <c r="B60" s="113"/>
      <c r="C60" s="151" t="s">
        <v>60</v>
      </c>
      <c r="D60" s="125">
        <v>10000</v>
      </c>
      <c r="E60" s="141">
        <f>SUM(M60:M61)/1000</f>
        <v>10000</v>
      </c>
      <c r="F60" s="121" t="s">
        <v>241</v>
      </c>
      <c r="G60" s="122">
        <v>5000000</v>
      </c>
      <c r="H60" s="142" t="s">
        <v>236</v>
      </c>
      <c r="I60" s="374">
        <v>1</v>
      </c>
      <c r="J60" s="142" t="s">
        <v>239</v>
      </c>
      <c r="K60" s="147"/>
      <c r="L60" s="391"/>
      <c r="M60" s="123">
        <f t="shared" si="2"/>
        <v>5000000</v>
      </c>
      <c r="N60" s="123">
        <f>E60-D60</f>
        <v>0</v>
      </c>
      <c r="O60" s="292"/>
    </row>
    <row r="61" spans="1:15" ht="20.25" customHeight="1">
      <c r="A61" s="224"/>
      <c r="B61" s="113"/>
      <c r="C61" s="351"/>
      <c r="E61" s="134"/>
      <c r="F61" s="135" t="s">
        <v>195</v>
      </c>
      <c r="G61" s="128">
        <v>2500000</v>
      </c>
      <c r="H61" s="143" t="s">
        <v>92</v>
      </c>
      <c r="I61" s="393">
        <v>2</v>
      </c>
      <c r="J61" s="143" t="s">
        <v>93</v>
      </c>
      <c r="K61" s="148"/>
      <c r="L61" s="394"/>
      <c r="M61" s="129">
        <f t="shared" si="2"/>
        <v>5000000</v>
      </c>
      <c r="N61" s="82"/>
      <c r="O61" s="186"/>
    </row>
    <row r="62" spans="1:15" ht="20.25" customHeight="1">
      <c r="A62" s="163" t="s">
        <v>85</v>
      </c>
      <c r="B62" s="112" t="s">
        <v>85</v>
      </c>
      <c r="C62" s="75" t="s">
        <v>85</v>
      </c>
      <c r="D62" s="139"/>
      <c r="E62" s="127"/>
      <c r="F62" s="135"/>
      <c r="G62" s="128"/>
      <c r="H62" s="143"/>
      <c r="I62" s="393"/>
      <c r="J62" s="143"/>
      <c r="K62" s="148"/>
      <c r="L62" s="148"/>
      <c r="M62" s="129"/>
      <c r="N62" s="82"/>
      <c r="O62" s="155"/>
    </row>
    <row r="63" spans="1:15" ht="20.25" customHeight="1">
      <c r="A63" s="223" t="s">
        <v>87</v>
      </c>
      <c r="B63" s="151" t="s">
        <v>135</v>
      </c>
      <c r="C63" s="75" t="s">
        <v>56</v>
      </c>
      <c r="D63" s="139">
        <f>SUM(D64:D66)</f>
        <v>6277</v>
      </c>
      <c r="E63" s="139">
        <v>6276</v>
      </c>
      <c r="F63" s="103"/>
      <c r="G63" s="103"/>
      <c r="H63" s="107"/>
      <c r="I63" s="107"/>
      <c r="J63" s="107"/>
      <c r="K63" s="107"/>
      <c r="L63" s="107"/>
      <c r="M63" s="137"/>
      <c r="N63" s="64">
        <f>E63-D63</f>
        <v>-1</v>
      </c>
      <c r="O63" s="155">
        <f>(E63-D63)/D63</f>
        <v>-0.00015931177314003505</v>
      </c>
    </row>
    <row r="64" spans="1:15" s="180" customFormat="1" ht="20.25" customHeight="1">
      <c r="A64" s="224"/>
      <c r="B64" s="113"/>
      <c r="C64" s="272" t="s">
        <v>196</v>
      </c>
      <c r="D64" s="139">
        <v>6036</v>
      </c>
      <c r="E64" s="340">
        <v>6261</v>
      </c>
      <c r="F64" s="349" t="s">
        <v>237</v>
      </c>
      <c r="G64" s="322"/>
      <c r="H64" s="342"/>
      <c r="I64" s="342"/>
      <c r="J64" s="342"/>
      <c r="K64" s="342"/>
      <c r="L64" s="342"/>
      <c r="M64" s="350">
        <v>6261713</v>
      </c>
      <c r="N64" s="64"/>
      <c r="O64" s="155"/>
    </row>
    <row r="65" spans="1:15" ht="20.25" customHeight="1">
      <c r="A65" s="224"/>
      <c r="B65" s="113"/>
      <c r="C65" s="75" t="s">
        <v>87</v>
      </c>
      <c r="D65" s="139"/>
      <c r="E65" s="150"/>
      <c r="F65" s="103" t="s">
        <v>87</v>
      </c>
      <c r="G65" s="103"/>
      <c r="H65" s="107"/>
      <c r="I65" s="107"/>
      <c r="J65" s="107"/>
      <c r="K65" s="107"/>
      <c r="L65" s="107"/>
      <c r="M65" s="137"/>
      <c r="N65" s="64"/>
      <c r="O65" s="155"/>
    </row>
    <row r="66" spans="1:15" ht="20.25" customHeight="1" thickBot="1">
      <c r="A66" s="225"/>
      <c r="B66" s="343"/>
      <c r="C66" s="308" t="s">
        <v>88</v>
      </c>
      <c r="D66" s="309">
        <v>241</v>
      </c>
      <c r="E66" s="310">
        <v>14</v>
      </c>
      <c r="F66" s="311" t="s">
        <v>128</v>
      </c>
      <c r="G66" s="312"/>
      <c r="H66" s="313"/>
      <c r="I66" s="395"/>
      <c r="J66" s="313"/>
      <c r="K66" s="314"/>
      <c r="L66" s="314"/>
      <c r="M66" s="315">
        <v>14530</v>
      </c>
      <c r="N66" s="189"/>
      <c r="O66" s="316"/>
    </row>
    <row r="68" ht="20.25" customHeight="1">
      <c r="M68" s="341"/>
    </row>
  </sheetData>
  <sheetProtection/>
  <mergeCells count="12">
    <mergeCell ref="F8:M8"/>
    <mergeCell ref="A4:C4"/>
    <mergeCell ref="D4:D5"/>
    <mergeCell ref="E4:E5"/>
    <mergeCell ref="F4:M5"/>
    <mergeCell ref="N4:O4"/>
    <mergeCell ref="A6:C6"/>
    <mergeCell ref="F6:M6"/>
    <mergeCell ref="B7:C7"/>
    <mergeCell ref="F7:M7"/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ignoredErrors>
    <ignoredError sqref="M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6.8515625" style="0" customWidth="1"/>
    <col min="2" max="2" width="15.28125" style="0" customWidth="1"/>
    <col min="3" max="3" width="24.57421875" style="0" customWidth="1"/>
    <col min="4" max="4" width="10.421875" style="0" customWidth="1"/>
    <col min="6" max="6" width="10.57421875" style="365" customWidth="1"/>
    <col min="7" max="7" width="11.00390625" style="0" bestFit="1" customWidth="1"/>
    <col min="8" max="8" width="34.421875" style="0" customWidth="1"/>
    <col min="9" max="9" width="13.00390625" style="0" customWidth="1"/>
    <col min="10" max="10" width="16.421875" style="197" customWidth="1"/>
    <col min="11" max="11" width="13.421875" style="182" customWidth="1"/>
    <col min="12" max="12" width="7.57421875" style="0" customWidth="1"/>
  </cols>
  <sheetData>
    <row r="1" spans="1:12" s="1" customFormat="1" ht="30" customHeight="1">
      <c r="A1" s="515" t="s">
        <v>153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s="1" customFormat="1" ht="23.25" customHeight="1">
      <c r="A2" s="516" t="s">
        <v>244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3:12" s="1" customFormat="1" ht="22.5" customHeight="1" thickBot="1">
      <c r="C3" s="2"/>
      <c r="D3" s="2"/>
      <c r="E3" s="2"/>
      <c r="F3" s="363"/>
      <c r="G3" s="2"/>
      <c r="H3" s="3"/>
      <c r="I3" s="3"/>
      <c r="J3" s="193"/>
      <c r="K3" s="184"/>
      <c r="L3" s="5" t="s">
        <v>28</v>
      </c>
    </row>
    <row r="4" spans="1:12" ht="20.25" customHeight="1">
      <c r="A4" s="566" t="s">
        <v>5</v>
      </c>
      <c r="B4" s="567"/>
      <c r="C4" s="567" t="s">
        <v>6</v>
      </c>
      <c r="D4" s="567"/>
      <c r="E4" s="567"/>
      <c r="F4" s="567"/>
      <c r="G4" s="567"/>
      <c r="H4" s="567" t="s">
        <v>1</v>
      </c>
      <c r="I4" s="567" t="s">
        <v>9</v>
      </c>
      <c r="J4" s="569" t="s">
        <v>27</v>
      </c>
      <c r="K4" s="567" t="s">
        <v>10</v>
      </c>
      <c r="L4" s="564" t="s">
        <v>7</v>
      </c>
    </row>
    <row r="5" spans="1:12" ht="20.25" customHeight="1" thickBot="1">
      <c r="A5" s="15" t="s">
        <v>4</v>
      </c>
      <c r="B5" s="355" t="s">
        <v>8</v>
      </c>
      <c r="C5" s="355" t="s">
        <v>11</v>
      </c>
      <c r="D5" s="355" t="s">
        <v>3</v>
      </c>
      <c r="E5" s="355" t="s">
        <v>2</v>
      </c>
      <c r="F5" s="364" t="s">
        <v>271</v>
      </c>
      <c r="G5" s="355" t="s">
        <v>270</v>
      </c>
      <c r="H5" s="568"/>
      <c r="I5" s="568"/>
      <c r="J5" s="570"/>
      <c r="K5" s="568"/>
      <c r="L5" s="565"/>
    </row>
    <row r="6" spans="1:12" s="160" customFormat="1" ht="20.25" customHeight="1" thickBot="1">
      <c r="A6" s="562" t="s">
        <v>353</v>
      </c>
      <c r="B6" s="563"/>
      <c r="C6" s="563"/>
      <c r="D6" s="413">
        <f>SUM(D7:D37)</f>
        <v>35501</v>
      </c>
      <c r="E6" s="413">
        <f>SUM(E7:E37)</f>
        <v>23501</v>
      </c>
      <c r="F6" s="413">
        <f>SUM(F7:F37)</f>
        <v>7000</v>
      </c>
      <c r="G6" s="413">
        <f>SUM(G7:G37)</f>
        <v>5000</v>
      </c>
      <c r="H6" s="414"/>
      <c r="I6" s="414"/>
      <c r="J6" s="415"/>
      <c r="K6" s="414"/>
      <c r="L6" s="416"/>
    </row>
    <row r="7" spans="1:13" ht="83.25" customHeight="1" thickTop="1">
      <c r="A7" s="405" t="s">
        <v>129</v>
      </c>
      <c r="B7" s="406" t="s">
        <v>243</v>
      </c>
      <c r="C7" s="407" t="s">
        <v>274</v>
      </c>
      <c r="D7" s="408">
        <f aca="true" t="shared" si="0" ref="D7:D13">SUM(E7:G7)</f>
        <v>500</v>
      </c>
      <c r="E7" s="408">
        <v>500</v>
      </c>
      <c r="F7" s="409"/>
      <c r="G7" s="408"/>
      <c r="H7" s="410" t="s">
        <v>313</v>
      </c>
      <c r="I7" s="407" t="s">
        <v>130</v>
      </c>
      <c r="J7" s="411">
        <v>6</v>
      </c>
      <c r="K7" s="412" t="s">
        <v>339</v>
      </c>
      <c r="L7" s="16" t="s">
        <v>0</v>
      </c>
      <c r="M7" s="160"/>
    </row>
    <row r="8" spans="1:13" ht="81" customHeight="1">
      <c r="A8" s="169" t="s">
        <v>246</v>
      </c>
      <c r="B8" s="26" t="s">
        <v>245</v>
      </c>
      <c r="C8" s="167" t="s">
        <v>273</v>
      </c>
      <c r="D8" s="170">
        <f t="shared" si="0"/>
        <v>600</v>
      </c>
      <c r="E8" s="170">
        <v>600</v>
      </c>
      <c r="F8" s="361"/>
      <c r="G8" s="170"/>
      <c r="H8" s="176" t="s">
        <v>314</v>
      </c>
      <c r="I8" s="167" t="s">
        <v>130</v>
      </c>
      <c r="J8" s="194">
        <v>15</v>
      </c>
      <c r="K8" s="192" t="s">
        <v>339</v>
      </c>
      <c r="L8" s="17" t="s">
        <v>0</v>
      </c>
      <c r="M8" s="160"/>
    </row>
    <row r="9" spans="1:13" ht="79.5" customHeight="1">
      <c r="A9" s="169" t="s">
        <v>247</v>
      </c>
      <c r="B9" s="183" t="s">
        <v>251</v>
      </c>
      <c r="C9" s="167" t="s">
        <v>275</v>
      </c>
      <c r="D9" s="170">
        <f t="shared" si="0"/>
        <v>1920</v>
      </c>
      <c r="E9" s="170">
        <v>1920</v>
      </c>
      <c r="F9" s="361"/>
      <c r="G9" s="170"/>
      <c r="H9" s="176" t="s">
        <v>315</v>
      </c>
      <c r="I9" s="167" t="s">
        <v>288</v>
      </c>
      <c r="J9" s="194">
        <v>20</v>
      </c>
      <c r="K9" s="192" t="s">
        <v>339</v>
      </c>
      <c r="L9" s="17" t="s">
        <v>0</v>
      </c>
      <c r="M9" s="160"/>
    </row>
    <row r="10" spans="1:13" ht="79.5" customHeight="1">
      <c r="A10" s="169" t="s">
        <v>247</v>
      </c>
      <c r="B10" s="183" t="s">
        <v>252</v>
      </c>
      <c r="C10" s="167" t="s">
        <v>275</v>
      </c>
      <c r="D10" s="170">
        <f t="shared" si="0"/>
        <v>1920</v>
      </c>
      <c r="E10" s="170">
        <v>1920</v>
      </c>
      <c r="F10" s="361"/>
      <c r="G10" s="170"/>
      <c r="H10" s="176" t="s">
        <v>316</v>
      </c>
      <c r="I10" s="167" t="s">
        <v>288</v>
      </c>
      <c r="J10" s="194">
        <v>20</v>
      </c>
      <c r="K10" s="192" t="s">
        <v>339</v>
      </c>
      <c r="L10" s="17" t="s">
        <v>0</v>
      </c>
      <c r="M10" s="160"/>
    </row>
    <row r="11" spans="1:13" ht="94.5" customHeight="1">
      <c r="A11" s="169" t="s">
        <v>247</v>
      </c>
      <c r="B11" s="183" t="s">
        <v>253</v>
      </c>
      <c r="C11" s="172" t="s">
        <v>276</v>
      </c>
      <c r="D11" s="170">
        <f t="shared" si="0"/>
        <v>240</v>
      </c>
      <c r="E11" s="170">
        <v>240</v>
      </c>
      <c r="F11" s="361"/>
      <c r="G11" s="170"/>
      <c r="H11" s="176" t="s">
        <v>317</v>
      </c>
      <c r="I11" s="183" t="s">
        <v>289</v>
      </c>
      <c r="J11" s="194">
        <v>10</v>
      </c>
      <c r="K11" s="192" t="s">
        <v>339</v>
      </c>
      <c r="L11" s="17" t="s">
        <v>136</v>
      </c>
      <c r="M11" s="160"/>
    </row>
    <row r="12" spans="1:13" ht="85.5" customHeight="1">
      <c r="A12" s="169" t="s">
        <v>247</v>
      </c>
      <c r="B12" s="183" t="s">
        <v>254</v>
      </c>
      <c r="C12" s="172" t="s">
        <v>277</v>
      </c>
      <c r="D12" s="170">
        <f t="shared" si="0"/>
        <v>3040</v>
      </c>
      <c r="E12" s="170">
        <v>3040</v>
      </c>
      <c r="F12" s="361"/>
      <c r="G12" s="170"/>
      <c r="H12" s="176" t="s">
        <v>318</v>
      </c>
      <c r="I12" s="183" t="s">
        <v>290</v>
      </c>
      <c r="J12" s="194">
        <v>10</v>
      </c>
      <c r="K12" s="192" t="s">
        <v>339</v>
      </c>
      <c r="L12" s="17" t="s">
        <v>136</v>
      </c>
      <c r="M12" s="160"/>
    </row>
    <row r="13" spans="1:13" ht="79.5" customHeight="1">
      <c r="A13" s="169" t="s">
        <v>247</v>
      </c>
      <c r="B13" s="166" t="s">
        <v>255</v>
      </c>
      <c r="C13" s="166" t="s">
        <v>278</v>
      </c>
      <c r="D13" s="170">
        <f t="shared" si="0"/>
        <v>600</v>
      </c>
      <c r="E13" s="170">
        <v>600</v>
      </c>
      <c r="F13" s="361"/>
      <c r="G13" s="170"/>
      <c r="H13" s="176" t="s">
        <v>319</v>
      </c>
      <c r="I13" s="168" t="s">
        <v>291</v>
      </c>
      <c r="J13" s="194">
        <v>20</v>
      </c>
      <c r="K13" s="192" t="s">
        <v>339</v>
      </c>
      <c r="L13" s="17" t="s">
        <v>136</v>
      </c>
      <c r="M13" s="160"/>
    </row>
    <row r="14" spans="1:12" s="160" customFormat="1" ht="95.25" customHeight="1">
      <c r="A14" s="169" t="s">
        <v>248</v>
      </c>
      <c r="B14" s="403" t="s">
        <v>304</v>
      </c>
      <c r="C14" s="166"/>
      <c r="D14" s="170"/>
      <c r="E14" s="400"/>
      <c r="F14" s="399"/>
      <c r="G14" s="399"/>
      <c r="H14" s="398" t="s">
        <v>320</v>
      </c>
      <c r="I14" s="402" t="s">
        <v>305</v>
      </c>
      <c r="J14" s="194">
        <v>45</v>
      </c>
      <c r="K14" s="192" t="s">
        <v>341</v>
      </c>
      <c r="L14" s="17" t="s">
        <v>0</v>
      </c>
    </row>
    <row r="15" spans="1:12" s="160" customFormat="1" ht="101.25" customHeight="1">
      <c r="A15" s="169" t="s">
        <v>248</v>
      </c>
      <c r="B15" s="403" t="s">
        <v>306</v>
      </c>
      <c r="C15" s="166"/>
      <c r="D15" s="170"/>
      <c r="E15" s="400"/>
      <c r="F15" s="399"/>
      <c r="G15" s="399"/>
      <c r="H15" s="398" t="s">
        <v>321</v>
      </c>
      <c r="I15" s="402" t="s">
        <v>307</v>
      </c>
      <c r="J15" s="194">
        <v>4</v>
      </c>
      <c r="K15" s="192" t="s">
        <v>341</v>
      </c>
      <c r="L15" s="17" t="s">
        <v>0</v>
      </c>
    </row>
    <row r="16" spans="1:13" ht="96.75" customHeight="1">
      <c r="A16" s="169" t="s">
        <v>248</v>
      </c>
      <c r="B16" s="166" t="s">
        <v>132</v>
      </c>
      <c r="C16" s="165" t="s">
        <v>279</v>
      </c>
      <c r="D16" s="170">
        <f>SUM(E16:G16)</f>
        <v>5040</v>
      </c>
      <c r="E16" s="170">
        <v>3040</v>
      </c>
      <c r="F16" s="361">
        <v>2000</v>
      </c>
      <c r="G16" s="170"/>
      <c r="H16" s="164" t="s">
        <v>312</v>
      </c>
      <c r="I16" s="168" t="s">
        <v>293</v>
      </c>
      <c r="J16" s="194">
        <v>15</v>
      </c>
      <c r="K16" s="198" t="s">
        <v>342</v>
      </c>
      <c r="L16" s="17" t="s">
        <v>136</v>
      </c>
      <c r="M16" s="160"/>
    </row>
    <row r="17" spans="1:13" ht="98.25" customHeight="1">
      <c r="A17" s="169" t="s">
        <v>248</v>
      </c>
      <c r="B17" s="166" t="s">
        <v>249</v>
      </c>
      <c r="C17" s="165" t="s">
        <v>280</v>
      </c>
      <c r="D17" s="170">
        <f>SUM(E17:G17)</f>
        <v>720</v>
      </c>
      <c r="E17" s="170">
        <v>720</v>
      </c>
      <c r="F17" s="361"/>
      <c r="G17" s="170"/>
      <c r="H17" s="164" t="s">
        <v>312</v>
      </c>
      <c r="I17" s="168" t="s">
        <v>293</v>
      </c>
      <c r="J17" s="194">
        <v>15</v>
      </c>
      <c r="K17" s="192" t="s">
        <v>339</v>
      </c>
      <c r="L17" s="17" t="s">
        <v>136</v>
      </c>
      <c r="M17" s="160"/>
    </row>
    <row r="18" spans="1:12" s="160" customFormat="1" ht="98.25" customHeight="1">
      <c r="A18" s="169" t="s">
        <v>248</v>
      </c>
      <c r="B18" s="166" t="s">
        <v>349</v>
      </c>
      <c r="C18" s="165"/>
      <c r="D18" s="170"/>
      <c r="E18" s="170"/>
      <c r="F18" s="361"/>
      <c r="G18" s="170"/>
      <c r="H18" s="398" t="s">
        <v>350</v>
      </c>
      <c r="I18" s="402" t="s">
        <v>348</v>
      </c>
      <c r="J18" s="194">
        <v>15</v>
      </c>
      <c r="K18" s="192" t="s">
        <v>346</v>
      </c>
      <c r="L18" s="17" t="s">
        <v>0</v>
      </c>
    </row>
    <row r="19" spans="1:12" s="160" customFormat="1" ht="98.25" customHeight="1">
      <c r="A19" s="169" t="s">
        <v>248</v>
      </c>
      <c r="B19" s="403" t="s">
        <v>322</v>
      </c>
      <c r="C19" s="165"/>
      <c r="D19" s="170"/>
      <c r="E19" s="170"/>
      <c r="F19" s="361"/>
      <c r="G19" s="170"/>
      <c r="H19" s="398" t="s">
        <v>325</v>
      </c>
      <c r="I19" s="402" t="s">
        <v>348</v>
      </c>
      <c r="J19" s="194">
        <v>15</v>
      </c>
      <c r="K19" s="192" t="s">
        <v>346</v>
      </c>
      <c r="L19" s="17" t="s">
        <v>0</v>
      </c>
    </row>
    <row r="20" spans="1:12" s="160" customFormat="1" ht="98.25" customHeight="1">
      <c r="A20" s="169" t="s">
        <v>248</v>
      </c>
      <c r="B20" s="403" t="s">
        <v>322</v>
      </c>
      <c r="C20" s="165"/>
      <c r="D20" s="170"/>
      <c r="E20" s="170"/>
      <c r="F20" s="361"/>
      <c r="G20" s="170"/>
      <c r="H20" s="398" t="s">
        <v>325</v>
      </c>
      <c r="I20" s="402" t="s">
        <v>347</v>
      </c>
      <c r="J20" s="194">
        <v>15</v>
      </c>
      <c r="K20" s="192" t="s">
        <v>345</v>
      </c>
      <c r="L20" s="17" t="s">
        <v>0</v>
      </c>
    </row>
    <row r="21" spans="1:12" s="160" customFormat="1" ht="98.25" customHeight="1">
      <c r="A21" s="169" t="s">
        <v>248</v>
      </c>
      <c r="B21" s="403" t="s">
        <v>323</v>
      </c>
      <c r="C21" s="165"/>
      <c r="D21" s="170"/>
      <c r="E21" s="170"/>
      <c r="F21" s="361"/>
      <c r="G21" s="170"/>
      <c r="H21" s="398" t="s">
        <v>328</v>
      </c>
      <c r="I21" s="403" t="s">
        <v>134</v>
      </c>
      <c r="J21" s="194">
        <v>20</v>
      </c>
      <c r="K21" s="192" t="s">
        <v>344</v>
      </c>
      <c r="L21" s="17" t="s">
        <v>0</v>
      </c>
    </row>
    <row r="22" spans="1:12" s="160" customFormat="1" ht="98.25" customHeight="1">
      <c r="A22" s="169" t="s">
        <v>248</v>
      </c>
      <c r="B22" s="403" t="s">
        <v>324</v>
      </c>
      <c r="C22" s="165"/>
      <c r="D22" s="170"/>
      <c r="E22" s="170"/>
      <c r="F22" s="361"/>
      <c r="G22" s="170"/>
      <c r="H22" s="398" t="s">
        <v>327</v>
      </c>
      <c r="I22" s="402" t="s">
        <v>326</v>
      </c>
      <c r="J22" s="194">
        <v>20</v>
      </c>
      <c r="K22" s="198" t="s">
        <v>343</v>
      </c>
      <c r="L22" s="17" t="s">
        <v>0</v>
      </c>
    </row>
    <row r="23" spans="1:13" ht="99" customHeight="1">
      <c r="A23" s="169" t="s">
        <v>248</v>
      </c>
      <c r="B23" s="166" t="s">
        <v>250</v>
      </c>
      <c r="C23" s="165" t="s">
        <v>281</v>
      </c>
      <c r="D23" s="170">
        <f>SUM(E23:G23)</f>
        <v>1000</v>
      </c>
      <c r="E23" s="170">
        <v>1000</v>
      </c>
      <c r="F23" s="361"/>
      <c r="G23" s="170"/>
      <c r="H23" s="164" t="s">
        <v>311</v>
      </c>
      <c r="I23" s="171" t="s">
        <v>295</v>
      </c>
      <c r="J23" s="194">
        <v>30</v>
      </c>
      <c r="K23" s="192" t="s">
        <v>339</v>
      </c>
      <c r="L23" s="17" t="s">
        <v>136</v>
      </c>
      <c r="M23" s="160"/>
    </row>
    <row r="24" spans="1:13" ht="99" customHeight="1">
      <c r="A24" s="169" t="s">
        <v>248</v>
      </c>
      <c r="B24" s="166" t="s">
        <v>256</v>
      </c>
      <c r="C24" s="166" t="s">
        <v>356</v>
      </c>
      <c r="D24" s="170">
        <f>SUM(E24:G24)</f>
        <v>1020</v>
      </c>
      <c r="E24" s="170">
        <v>1020</v>
      </c>
      <c r="F24" s="361"/>
      <c r="G24" s="170"/>
      <c r="H24" s="164" t="s">
        <v>310</v>
      </c>
      <c r="I24" s="166" t="s">
        <v>292</v>
      </c>
      <c r="J24" s="194">
        <v>20</v>
      </c>
      <c r="K24" s="192" t="s">
        <v>339</v>
      </c>
      <c r="L24" s="17" t="s">
        <v>136</v>
      </c>
      <c r="M24" s="160"/>
    </row>
    <row r="25" spans="1:13" ht="99" customHeight="1">
      <c r="A25" s="169" t="s">
        <v>248</v>
      </c>
      <c r="B25" s="166" t="s">
        <v>257</v>
      </c>
      <c r="C25" s="166" t="s">
        <v>282</v>
      </c>
      <c r="D25" s="170">
        <f>SUM(E25:G25)</f>
        <v>2000</v>
      </c>
      <c r="E25" s="170">
        <v>2000</v>
      </c>
      <c r="F25" s="361"/>
      <c r="G25" s="170"/>
      <c r="H25" s="164" t="s">
        <v>309</v>
      </c>
      <c r="I25" s="165" t="s">
        <v>133</v>
      </c>
      <c r="J25" s="194">
        <v>150</v>
      </c>
      <c r="K25" s="192" t="s">
        <v>339</v>
      </c>
      <c r="L25" s="17" t="s">
        <v>136</v>
      </c>
      <c r="M25" s="160"/>
    </row>
    <row r="26" spans="1:13" ht="99" customHeight="1">
      <c r="A26" s="169" t="s">
        <v>248</v>
      </c>
      <c r="B26" s="166" t="s">
        <v>258</v>
      </c>
      <c r="C26" s="166" t="s">
        <v>282</v>
      </c>
      <c r="D26" s="170">
        <f>SUM(E26:G26)</f>
        <v>2000</v>
      </c>
      <c r="E26" s="170">
        <v>2000</v>
      </c>
      <c r="F26" s="361"/>
      <c r="G26" s="170"/>
      <c r="H26" s="164" t="s">
        <v>308</v>
      </c>
      <c r="I26" s="165" t="s">
        <v>294</v>
      </c>
      <c r="J26" s="194">
        <v>30</v>
      </c>
      <c r="K26" s="192" t="s">
        <v>339</v>
      </c>
      <c r="L26" s="17" t="s">
        <v>136</v>
      </c>
      <c r="M26" s="160"/>
    </row>
    <row r="27" spans="1:13" ht="99" customHeight="1">
      <c r="A27" s="169" t="s">
        <v>260</v>
      </c>
      <c r="B27" s="166" t="s">
        <v>259</v>
      </c>
      <c r="C27" s="166" t="s">
        <v>281</v>
      </c>
      <c r="D27" s="170">
        <f>SUM(E27:G27)</f>
        <v>1000</v>
      </c>
      <c r="E27" s="170">
        <v>1000</v>
      </c>
      <c r="F27" s="361"/>
      <c r="G27" s="170"/>
      <c r="H27" s="401" t="s">
        <v>303</v>
      </c>
      <c r="I27" s="165" t="s">
        <v>295</v>
      </c>
      <c r="J27" s="194">
        <v>30</v>
      </c>
      <c r="K27" s="192" t="s">
        <v>339</v>
      </c>
      <c r="L27" s="17" t="s">
        <v>136</v>
      </c>
      <c r="M27" s="160"/>
    </row>
    <row r="28" spans="1:12" s="160" customFormat="1" ht="99" customHeight="1">
      <c r="A28" s="169" t="s">
        <v>334</v>
      </c>
      <c r="B28" s="403" t="s">
        <v>329</v>
      </c>
      <c r="C28" s="166"/>
      <c r="D28" s="170"/>
      <c r="E28" s="170"/>
      <c r="F28" s="361"/>
      <c r="G28" s="170"/>
      <c r="H28" s="398" t="s">
        <v>337</v>
      </c>
      <c r="I28" s="403" t="s">
        <v>332</v>
      </c>
      <c r="J28" s="396" t="s">
        <v>338</v>
      </c>
      <c r="K28" s="192" t="s">
        <v>340</v>
      </c>
      <c r="L28" s="17" t="s">
        <v>0</v>
      </c>
    </row>
    <row r="29" spans="1:12" s="160" customFormat="1" ht="99" customHeight="1">
      <c r="A29" s="169" t="s">
        <v>334</v>
      </c>
      <c r="B29" s="403" t="s">
        <v>330</v>
      </c>
      <c r="C29" s="166"/>
      <c r="D29" s="170"/>
      <c r="E29" s="170"/>
      <c r="F29" s="361"/>
      <c r="G29" s="170"/>
      <c r="H29" s="398" t="s">
        <v>335</v>
      </c>
      <c r="I29" s="403" t="s">
        <v>332</v>
      </c>
      <c r="J29" s="194">
        <v>10</v>
      </c>
      <c r="K29" s="192" t="s">
        <v>340</v>
      </c>
      <c r="L29" s="17" t="s">
        <v>0</v>
      </c>
    </row>
    <row r="30" spans="1:12" s="160" customFormat="1" ht="99" customHeight="1">
      <c r="A30" s="169" t="s">
        <v>334</v>
      </c>
      <c r="B30" s="403" t="s">
        <v>331</v>
      </c>
      <c r="C30" s="166"/>
      <c r="D30" s="170"/>
      <c r="E30" s="170"/>
      <c r="F30" s="361"/>
      <c r="G30" s="170"/>
      <c r="H30" s="398" t="s">
        <v>336</v>
      </c>
      <c r="I30" s="403" t="s">
        <v>333</v>
      </c>
      <c r="J30" s="194">
        <v>8</v>
      </c>
      <c r="K30" s="192" t="s">
        <v>340</v>
      </c>
      <c r="L30" s="17" t="s">
        <v>0</v>
      </c>
    </row>
    <row r="31" spans="1:13" ht="99" customHeight="1">
      <c r="A31" s="169" t="s">
        <v>261</v>
      </c>
      <c r="B31" s="166" t="s">
        <v>263</v>
      </c>
      <c r="C31" s="166" t="s">
        <v>283</v>
      </c>
      <c r="D31" s="170">
        <f aca="true" t="shared" si="1" ref="D31:D37">SUM(E31:G31)</f>
        <v>1500</v>
      </c>
      <c r="E31" s="170">
        <v>1500</v>
      </c>
      <c r="F31" s="361"/>
      <c r="G31" s="170"/>
      <c r="H31" s="164" t="s">
        <v>302</v>
      </c>
      <c r="I31" s="165" t="s">
        <v>301</v>
      </c>
      <c r="J31" s="194">
        <v>30</v>
      </c>
      <c r="K31" s="192" t="s">
        <v>339</v>
      </c>
      <c r="L31" s="17" t="s">
        <v>136</v>
      </c>
      <c r="M31" s="160"/>
    </row>
    <row r="32" spans="1:13" ht="99" customHeight="1">
      <c r="A32" s="169" t="s">
        <v>261</v>
      </c>
      <c r="B32" s="183" t="s">
        <v>262</v>
      </c>
      <c r="C32" s="167" t="s">
        <v>284</v>
      </c>
      <c r="D32" s="170">
        <f t="shared" si="1"/>
        <v>500</v>
      </c>
      <c r="E32" s="177">
        <v>500</v>
      </c>
      <c r="F32" s="361"/>
      <c r="G32" s="177"/>
      <c r="H32" s="398" t="s">
        <v>300</v>
      </c>
      <c r="I32" s="165" t="s">
        <v>301</v>
      </c>
      <c r="J32" s="195">
        <v>21</v>
      </c>
      <c r="K32" s="192" t="s">
        <v>339</v>
      </c>
      <c r="L32" s="17" t="s">
        <v>136</v>
      </c>
      <c r="M32" s="160"/>
    </row>
    <row r="33" spans="1:13" ht="99" customHeight="1">
      <c r="A33" s="169" t="s">
        <v>261</v>
      </c>
      <c r="B33" s="183" t="s">
        <v>264</v>
      </c>
      <c r="C33" s="167" t="s">
        <v>285</v>
      </c>
      <c r="D33" s="170">
        <f t="shared" si="1"/>
        <v>700</v>
      </c>
      <c r="E33" s="177">
        <v>700</v>
      </c>
      <c r="F33" s="361"/>
      <c r="G33" s="177"/>
      <c r="H33" s="398" t="s">
        <v>299</v>
      </c>
      <c r="I33" s="165" t="s">
        <v>133</v>
      </c>
      <c r="J33" s="194">
        <v>100</v>
      </c>
      <c r="K33" s="192" t="s">
        <v>339</v>
      </c>
      <c r="L33" s="17" t="s">
        <v>136</v>
      </c>
      <c r="M33" s="160"/>
    </row>
    <row r="34" spans="1:13" ht="108" customHeight="1">
      <c r="A34" s="169" t="s">
        <v>265</v>
      </c>
      <c r="B34" s="183" t="s">
        <v>266</v>
      </c>
      <c r="C34" s="167" t="s">
        <v>281</v>
      </c>
      <c r="D34" s="170">
        <f t="shared" si="1"/>
        <v>1000</v>
      </c>
      <c r="E34" s="177">
        <v>1000</v>
      </c>
      <c r="F34" s="361"/>
      <c r="G34" s="170"/>
      <c r="H34" s="398" t="s">
        <v>298</v>
      </c>
      <c r="I34" s="183" t="s">
        <v>295</v>
      </c>
      <c r="J34" s="196">
        <v>100</v>
      </c>
      <c r="K34" s="192" t="s">
        <v>339</v>
      </c>
      <c r="L34" s="17" t="s">
        <v>136</v>
      </c>
      <c r="M34" s="160"/>
    </row>
    <row r="35" spans="1:13" ht="108" customHeight="1">
      <c r="A35" s="169" t="s">
        <v>265</v>
      </c>
      <c r="B35" s="183" t="s">
        <v>267</v>
      </c>
      <c r="C35" s="167" t="s">
        <v>272</v>
      </c>
      <c r="D35" s="170">
        <f t="shared" si="1"/>
        <v>201</v>
      </c>
      <c r="E35" s="177">
        <v>201</v>
      </c>
      <c r="F35" s="361"/>
      <c r="G35" s="170"/>
      <c r="H35" s="398" t="s">
        <v>351</v>
      </c>
      <c r="I35" s="165" t="s">
        <v>131</v>
      </c>
      <c r="J35" s="196">
        <v>10</v>
      </c>
      <c r="K35" s="192" t="s">
        <v>339</v>
      </c>
      <c r="L35" s="17" t="s">
        <v>136</v>
      </c>
      <c r="M35" s="160"/>
    </row>
    <row r="36" spans="1:13" ht="108" customHeight="1">
      <c r="A36" s="163" t="s">
        <v>60</v>
      </c>
      <c r="B36" s="183" t="s">
        <v>268</v>
      </c>
      <c r="C36" s="167" t="s">
        <v>286</v>
      </c>
      <c r="D36" s="170">
        <f t="shared" si="1"/>
        <v>5000</v>
      </c>
      <c r="E36" s="14"/>
      <c r="F36" s="362">
        <v>5000</v>
      </c>
      <c r="G36" s="170"/>
      <c r="H36" s="164" t="s">
        <v>297</v>
      </c>
      <c r="I36" s="165" t="s">
        <v>131</v>
      </c>
      <c r="J36" s="196"/>
      <c r="K36" s="192" t="s">
        <v>352</v>
      </c>
      <c r="L36" s="17" t="s">
        <v>136</v>
      </c>
      <c r="M36" s="160"/>
    </row>
    <row r="37" spans="1:12" ht="108" customHeight="1" thickBot="1">
      <c r="A37" s="366" t="s">
        <v>60</v>
      </c>
      <c r="B37" s="367" t="s">
        <v>269</v>
      </c>
      <c r="C37" s="368" t="s">
        <v>287</v>
      </c>
      <c r="D37" s="369">
        <f t="shared" si="1"/>
        <v>5000</v>
      </c>
      <c r="E37" s="370"/>
      <c r="F37" s="371"/>
      <c r="G37" s="369">
        <v>5000</v>
      </c>
      <c r="H37" s="372" t="s">
        <v>296</v>
      </c>
      <c r="I37" s="397" t="s">
        <v>131</v>
      </c>
      <c r="J37" s="373"/>
      <c r="K37" s="404" t="s">
        <v>352</v>
      </c>
      <c r="L37" s="354" t="s">
        <v>136</v>
      </c>
    </row>
    <row r="38" spans="4:7" ht="16.5">
      <c r="D38" s="360"/>
      <c r="E38" s="360"/>
      <c r="F38" s="360"/>
      <c r="G38" s="360"/>
    </row>
  </sheetData>
  <sheetProtection/>
  <mergeCells count="10">
    <mergeCell ref="A6:C6"/>
    <mergeCell ref="A1:L1"/>
    <mergeCell ref="A2:L2"/>
    <mergeCell ref="L4:L5"/>
    <mergeCell ref="A4:B4"/>
    <mergeCell ref="C4:G4"/>
    <mergeCell ref="H4:H5"/>
    <mergeCell ref="I4:I5"/>
    <mergeCell ref="K4:K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2018-01-04T09:00:04Z</cp:lastPrinted>
  <dcterms:created xsi:type="dcterms:W3CDTF">2012-12-21T10:59:45Z</dcterms:created>
  <dcterms:modified xsi:type="dcterms:W3CDTF">2018-03-16T07:56:08Z</dcterms:modified>
  <cp:category/>
  <cp:version/>
  <cp:contentType/>
  <cp:contentStatus/>
</cp:coreProperties>
</file>